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<sst xmlns="http://schemas.openxmlformats.org/spreadsheetml/2006/main" count="237" uniqueCount="105">
  <si>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</si>
  <si>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</si>
  <si>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</si>
  <si>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</si>
  <si>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</si>
  <si>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</si>
  <si>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</si>
  <si>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</si>
  <si>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</si>
  <si>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</si>
  <si>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</si>
  <si>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</si>
  <si>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</si>
  <si>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</si>
  <si>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</si>
  <si>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</si>
  <si>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</si>
  <si>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</si>
  <si>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</si>
  <si>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</si>
  <si>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недоплата факт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</si>
  <si>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</si>
  <si>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</si>
  <si>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</si>
  <si>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     I. по содержанию и текущему ремонту мест общего пользования жилого дома № 13 по ул. Камышинская</t>
  </si>
  <si>
    <t>Услуги ООО "РИЦ"</t>
  </si>
  <si>
    <t>начис. Факт</t>
  </si>
  <si>
    <t xml:space="preserve"> 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</si>
  <si>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ООО "ЛИДЕР УК" </t>
  </si>
  <si>
    <t>2015 г.</t>
  </si>
  <si>
    <t>переходящий остаток на 2016 год</t>
  </si>
  <si>
    <t>оштукатуривание, пропитка и окраска подъездных арок</t>
  </si>
  <si>
    <t xml:space="preserve">в IIIп. на 2 эт. - замена эл. лампочки 40 Вт. - 1 шт. </t>
  </si>
  <si>
    <t>в кв. № 33 - ремонт балкона (монтажная пена 1/3бал.)</t>
  </si>
  <si>
    <t>в I, II, III п. - замена клеммы в светильнике - 3 шт.</t>
  </si>
  <si>
    <t>в III п. на 3 эт. (кв. № 33,34,35,36) - ревизия межэтажного эл. щита (автомат 40 А 2п. - 4 шт., 25 А - 6 шт., дин. рейка - 2 шт.)</t>
  </si>
  <si>
    <t xml:space="preserve">в Iп. тамбур, III п. на 1 эт. - замена ЭСУ-3 - 1 шт. и эл. лампочки 40 Вт - 2 шт. </t>
  </si>
  <si>
    <t>в I п. - замена кабеля - 1м., в светильнике</t>
  </si>
  <si>
    <t>в  кв. № 12, 21 - ремонт кравли (замена шифера - 18 листов)  с вышки (5 час.)</t>
  </si>
  <si>
    <t>в  кв. № 4, 32 - вызов аварийной службы</t>
  </si>
  <si>
    <t>прочистка дороги от снега вдоль дома и подъезд к контейнерам (погрузчиком 50 мин.)</t>
  </si>
  <si>
    <t xml:space="preserve">во II п. на 1 эт. - замена ЭСУ-3 - 1 шт. и эл. лампочки 40 Вт - 1 шт. </t>
  </si>
  <si>
    <t>эл. энергия (разница между выставленными и оплаченными показаниями)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</si>
  <si>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</si>
  <si>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</si>
  <si>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переплата факт</t>
  </si>
  <si>
    <t>2016 г.</t>
  </si>
  <si>
    <t>Переходящий долг с 2015 года</t>
  </si>
  <si>
    <t>содержание УК</t>
  </si>
  <si>
    <t>вывоз крупногабаритного мусора</t>
  </si>
  <si>
    <t xml:space="preserve">II, IIIп. тамбур - замена  эл. лампочки 40 Вт - 2 шт. </t>
  </si>
  <si>
    <t xml:space="preserve">сброс снега и наледи с  кровли </t>
  </si>
  <si>
    <t>прочистка дороги от снега вдоль дома  (погрузчиком 8 мин.)</t>
  </si>
  <si>
    <t xml:space="preserve">IIп. 2эт. - замена  эл. лампочки 40 Вт - 1 шт. </t>
  </si>
  <si>
    <t>прочистка дороги от снега вдоль дома и подъезд к контейнерам (погрузчиком 30 мин.)</t>
  </si>
  <si>
    <t>Iп.(уличн. освещен.) - замена в светильнике энергосберегающей лампы 45 Вт. - 1шт.</t>
  </si>
  <si>
    <t>IIп. - замена в светильнике клеммы - 1 шт.</t>
  </si>
  <si>
    <t>привезен, рассыпан щебень - 20т.</t>
  </si>
  <si>
    <t>IIIп. - установлен светильник на улице ( лампа энергосберегающая 45 Вт. - 1 шт.,  фонарь - 1 шт.)</t>
  </si>
  <si>
    <t>промывка и опрессовка системы отопления</t>
  </si>
  <si>
    <t xml:space="preserve">около дома скошена трава </t>
  </si>
  <si>
    <t>вывоз твердых бытовых отходов</t>
  </si>
  <si>
    <t xml:space="preserve">IIп. 2 эт., Iп. тамбур - зам. ЭСУ - 1 шт., эл. лампочки 40Вт - 2 шт. </t>
  </si>
  <si>
    <t xml:space="preserve">IIп. 2,3 эт., IIIп. тамбур - замена эл. лампочек 40Вт - 3 шт. </t>
  </si>
  <si>
    <t>частичный ремонт кровли  (шифер- 20 шт., тес 0,1*4м. - 5шт, вышка - 1 час.)</t>
  </si>
  <si>
    <t xml:space="preserve">IIп. 2 эт. - замена эл. лампочки 40Вт - 1 шт. </t>
  </si>
  <si>
    <t xml:space="preserve">IIп. 2 эт. - замена ЭСУ - 1 шт. </t>
  </si>
  <si>
    <t>прочистка дороги от снега вдоль дома и подъезд к контейнерам (погрузчиком 25 мин.)</t>
  </si>
  <si>
    <t>Iп. (уличн. освещен.) - зам. в светильнике энергосберегающей лампы 45 Вт. - 1шт.</t>
  </si>
  <si>
    <t>прочистка дороги от снега вдоль дома и подъезд к контейнерам (погрузчиком 35 мин.)</t>
  </si>
  <si>
    <t>кв. № 22 (на крыше) - пробит куржак</t>
  </si>
  <si>
    <t xml:space="preserve">Iп. 1эт., тамбур; IIIп. тамбур - зам. ЭСУ - 1 шт., эл. лампочки 40Вт - 3 шт. </t>
  </si>
  <si>
    <t>прочистка дороги от снега вдоль дома и подъезд к контейнерам (погрузчиком 1 час. 10 мин.)</t>
  </si>
  <si>
    <t>переходящий остаток на 2017 год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</si>
  <si>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</si>
  <si>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начис. факт</t>
  </si>
  <si>
    <t>факт недоплата, переплата       (-/+)</t>
  </si>
  <si>
    <t>2017 г.</t>
  </si>
  <si>
    <t>Переходящий долг с 2016 года</t>
  </si>
  <si>
    <t>прочистка дороги от снега вдоль дома и подъезд к контейнерам (погрузчиком 20 мин.)</t>
  </si>
  <si>
    <t xml:space="preserve">II п. 1 эт., тамбур - замена  эл. лампочки 40 Вт - 2 шт. </t>
  </si>
  <si>
    <t>кв. № 22  - пробит куржак на крыше, в чердаке установлен клапан d 100 мм. - 1шт., манжета d 100 мм - 1 шт., переходник чугун пластик - 1 шт.</t>
  </si>
  <si>
    <t xml:space="preserve">I п. тамбур - замена  эл. лампочки 40 Вт -1 шт. </t>
  </si>
  <si>
    <t>прочистка дороги от снега вдоль дома и подъезд к контейнерам (погрузчиком 10 мин.)</t>
  </si>
  <si>
    <t>прочистка дороги от снега вдоль дома и подъезд к контейнерам (погрузчиком 1 час. 30 мин.)</t>
  </si>
  <si>
    <t>III п. 3 эт. (кв. № 33,34,35,36) - ревизия межэтажного эл. щита (автомат 40 А - 2 шт., провод - 1 м.)</t>
  </si>
  <si>
    <t>окрашены площадки под контейнера и мусорные баки</t>
  </si>
  <si>
    <t>ремонт лавочки - 1 шт. (плаха 0,15м.*0,045м.*1,9м. - 2 шт., болт - 4 шт., окраска)</t>
  </si>
  <si>
    <t>кв. № 32 - вызов аварийной службы (2 заявки)</t>
  </si>
  <si>
    <t>на детскую площадку привезен речной песок - 15т.</t>
  </si>
  <si>
    <t>покос травы на детской площадке, газонах</t>
  </si>
  <si>
    <t>Iп.(уличное освещение) - замена в светильнике энергосберегающей лампы 45 Вт. - 1шт.</t>
  </si>
  <si>
    <t>II п. 1 эт. (кв. № 13) - в межэтажном эл. щите замена автомата 25 А - 1 шт.</t>
  </si>
  <si>
    <t>в подвале (узел управления) - замена дисковых затворов d 80 - 2 шт.</t>
  </si>
  <si>
    <t>I п. - частичный ремонт кровли с чердака (монтажная пена - 1/4 бал.)</t>
  </si>
  <si>
    <t>привезен, рассыпан щебень 5 т.</t>
  </si>
  <si>
    <t>кв. № 2 - вызов аварийной службы</t>
  </si>
  <si>
    <t xml:space="preserve">IIIп. 2 эт. - замена эл. лампочки 40Вт - 1 шт. </t>
  </si>
  <si>
    <t>кв. № 25 - замена стояка ХВС (тройник 20*16*20 - 1 шт., труба 20 - 3 м., соединение 25*20 - 1 шт., 20 н.р. - 2 шт., лен, герметик)</t>
  </si>
  <si>
    <t xml:space="preserve">Iп. тамбур - замена эл. лампочки 40Вт - 1 шт. </t>
  </si>
  <si>
    <t xml:space="preserve">Iп. 1 эт. - ревизия межэтажного электрощита, протяжка 0 </t>
  </si>
  <si>
    <t xml:space="preserve">IIIп. 3 эт. - ревизия межэтажного электрощита, протяжка 0 </t>
  </si>
  <si>
    <t>кв. № 15 - вызов аварийной службы</t>
  </si>
  <si>
    <t>кв. № 25 - вызов аварийной службы</t>
  </si>
  <si>
    <t>переходящий остаток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</si>
</sst>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\г\.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b/>
      <sz val="8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6" xfId="0" applyFont="1" applyFill="1" applyBorder="1" applyAlignment="1">
      <alignment/>
    </xf>
    <xf numFmtId="0" fontId="1" fillId="0" borderId="18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2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5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left" wrapText="1"/>
    </xf>
    <xf numFmtId="0" fontId="0" fillId="0" borderId="41" xfId="0" applyFont="1" applyBorder="1" applyAlignment="1">
      <alignment vertical="center"/>
    </xf>
    <xf numFmtId="0" fontId="4" fillId="0" borderId="2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2" fontId="5" fillId="0" borderId="37" xfId="0" applyNumberFormat="1" applyFont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43" xfId="0" applyFont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0" fillId="0" borderId="44" xfId="0" applyFont="1" applyBorder="1" applyAlignment="1">
      <alignment horizontal="right" vertical="center"/>
    </xf>
    <xf numFmtId="0" fontId="4" fillId="0" borderId="13" xfId="0" applyFont="1" applyBorder="1" applyAlignment="1">
      <alignment horizontal="left" wrapText="1"/>
    </xf>
    <xf numFmtId="2" fontId="4" fillId="0" borderId="21" xfId="0" applyNumberFormat="1" applyFont="1" applyBorder="1" applyAlignment="1">
      <alignment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 wrapText="1"/>
    </xf>
    <xf numFmtId="0" fontId="4" fillId="35" borderId="20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wrapText="1"/>
    </xf>
    <xf numFmtId="0" fontId="5" fillId="35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wrapText="1"/>
    </xf>
    <xf numFmtId="2" fontId="5" fillId="0" borderId="37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/>
    </xf>
    <xf numFmtId="2" fontId="5" fillId="0" borderId="39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1" fillId="0" borderId="48" xfId="0" applyNumberFormat="1" applyFont="1" applyBorder="1" applyAlignment="1">
      <alignment horizontal="right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1" fillId="36" borderId="18" xfId="0" applyNumberFormat="1" applyFont="1" applyFill="1" applyBorder="1" applyAlignment="1">
      <alignment/>
    </xf>
    <xf numFmtId="0" fontId="5" fillId="36" borderId="18" xfId="0" applyFont="1" applyFill="1" applyBorder="1" applyAlignment="1">
      <alignment wrapText="1"/>
    </xf>
    <xf numFmtId="2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 horizontal="right"/>
    </xf>
    <xf numFmtId="2" fontId="5" fillId="0" borderId="55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0" fontId="4" fillId="0" borderId="21" xfId="0" applyFont="1" applyBorder="1" applyAlignment="1">
      <alignment horizontal="left" wrapText="1"/>
    </xf>
    <xf numFmtId="2" fontId="5" fillId="0" borderId="30" xfId="0" applyNumberFormat="1" applyFont="1" applyBorder="1" applyAlignment="1">
      <alignment/>
    </xf>
    <xf numFmtId="2" fontId="43" fillId="0" borderId="31" xfId="0" applyNumberFormat="1" applyFont="1" applyBorder="1" applyAlignment="1">
      <alignment/>
    </xf>
    <xf numFmtId="2" fontId="43" fillId="0" borderId="32" xfId="0" applyNumberFormat="1" applyFont="1" applyBorder="1" applyAlignment="1">
      <alignment horizontal="right"/>
    </xf>
    <xf numFmtId="0" fontId="4" fillId="0" borderId="56" xfId="0" applyFont="1" applyBorder="1" applyAlignment="1">
      <alignment horizontal="left" wrapText="1"/>
    </xf>
    <xf numFmtId="2" fontId="4" fillId="0" borderId="57" xfId="0" applyNumberFormat="1" applyFont="1" applyBorder="1" applyAlignment="1">
      <alignment/>
    </xf>
    <xf numFmtId="2" fontId="43" fillId="0" borderId="0" xfId="0" applyNumberFormat="1" applyFont="1" applyBorder="1" applyAlignment="1">
      <alignment horizontal="right"/>
    </xf>
    <xf numFmtId="2" fontId="43" fillId="0" borderId="34" xfId="0" applyNumberFormat="1" applyFon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left" wrapText="1"/>
    </xf>
    <xf numFmtId="2" fontId="5" fillId="0" borderId="59" xfId="0" applyNumberFormat="1" applyFont="1" applyBorder="1" applyAlignment="1">
      <alignment horizontal="right"/>
    </xf>
    <xf numFmtId="0" fontId="4" fillId="0" borderId="60" xfId="0" applyFont="1" applyBorder="1" applyAlignment="1">
      <alignment horizontal="left" wrapText="1"/>
    </xf>
    <xf numFmtId="0" fontId="4" fillId="0" borderId="41" xfId="0" applyFont="1" applyBorder="1" applyAlignment="1">
      <alignment vertical="center"/>
    </xf>
    <xf numFmtId="2" fontId="43" fillId="0" borderId="36" xfId="0" applyNumberFormat="1" applyFont="1" applyBorder="1" applyAlignment="1">
      <alignment horizontal="right"/>
    </xf>
    <xf numFmtId="2" fontId="43" fillId="0" borderId="40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 vertical="center"/>
    </xf>
    <xf numFmtId="0" fontId="4" fillId="0" borderId="61" xfId="0" applyFont="1" applyBorder="1" applyAlignment="1">
      <alignment horizontal="left" wrapText="1"/>
    </xf>
    <xf numFmtId="2" fontId="5" fillId="0" borderId="33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0" fontId="4" fillId="0" borderId="62" xfId="0" applyFont="1" applyBorder="1" applyAlignment="1">
      <alignment horizontal="left" wrapText="1"/>
    </xf>
    <xf numFmtId="0" fontId="0" fillId="0" borderId="20" xfId="0" applyFont="1" applyBorder="1" applyAlignment="1">
      <alignment horizontal="right" vertical="center"/>
    </xf>
    <xf numFmtId="0" fontId="4" fillId="0" borderId="46" xfId="0" applyFont="1" applyBorder="1" applyAlignment="1">
      <alignment horizontal="left" wrapText="1"/>
    </xf>
    <xf numFmtId="0" fontId="4" fillId="0" borderId="4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right" vertical="center"/>
    </xf>
    <xf numFmtId="0" fontId="4" fillId="35" borderId="44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41" xfId="0" applyFont="1" applyBorder="1" applyAlignment="1">
      <alignment horizontal="right" vertical="center"/>
    </xf>
    <xf numFmtId="0" fontId="4" fillId="35" borderId="56" xfId="0" applyFont="1" applyFill="1" applyBorder="1" applyAlignment="1">
      <alignment horizontal="left" wrapText="1"/>
    </xf>
    <xf numFmtId="0" fontId="0" fillId="35" borderId="20" xfId="0" applyFont="1" applyFill="1" applyBorder="1" applyAlignment="1">
      <alignment horizontal="right" vertical="center"/>
    </xf>
    <xf numFmtId="0" fontId="4" fillId="0" borderId="58" xfId="0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63" xfId="0" applyFont="1" applyBorder="1" applyAlignment="1">
      <alignment horizontal="left" wrapText="1"/>
    </xf>
    <xf numFmtId="0" fontId="4" fillId="35" borderId="41" xfId="0" applyFont="1" applyFill="1" applyBorder="1" applyAlignment="1">
      <alignment horizontal="right" vertical="center"/>
    </xf>
    <xf numFmtId="2" fontId="6" fillId="0" borderId="37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2" fontId="44" fillId="0" borderId="34" xfId="0" applyNumberFormat="1" applyFont="1" applyBorder="1" applyAlignment="1">
      <alignment horizontal="right"/>
    </xf>
    <xf numFmtId="2" fontId="43" fillId="0" borderId="33" xfId="0" applyNumberFormat="1" applyFont="1" applyBorder="1" applyAlignment="1">
      <alignment horizontal="right"/>
    </xf>
    <xf numFmtId="0" fontId="4" fillId="0" borderId="64" xfId="0" applyFont="1" applyBorder="1" applyAlignment="1">
      <alignment horizontal="left" wrapText="1"/>
    </xf>
    <xf numFmtId="2" fontId="44" fillId="0" borderId="35" xfId="0" applyNumberFormat="1" applyFont="1" applyBorder="1" applyAlignment="1">
      <alignment horizontal="right"/>
    </xf>
    <xf numFmtId="2" fontId="44" fillId="0" borderId="36" xfId="0" applyNumberFormat="1" applyFont="1" applyBorder="1" applyAlignment="1">
      <alignment horizontal="right"/>
    </xf>
    <xf numFmtId="2" fontId="44" fillId="0" borderId="40" xfId="0" applyNumberFormat="1" applyFont="1" applyBorder="1" applyAlignment="1">
      <alignment horizontal="right"/>
    </xf>
    <xf numFmtId="2" fontId="43" fillId="0" borderId="35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0" borderId="37" xfId="0" applyNumberFormat="1" applyFont="1" applyBorder="1" applyAlignment="1">
      <alignment horizontal="right"/>
    </xf>
    <xf numFmtId="2" fontId="1" fillId="0" borderId="59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34" borderId="18" xfId="0" applyNumberFormat="1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35" xfId="0" applyFont="1" applyBorder="1" applyAlignment="1">
      <alignment/>
    </xf>
    <xf numFmtId="2" fontId="5" fillId="36" borderId="18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65" xfId="0" applyFill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4" fillId="35" borderId="57" xfId="0" applyNumberFormat="1" applyFont="1" applyFill="1" applyBorder="1" applyAlignment="1">
      <alignment vertical="center"/>
    </xf>
    <xf numFmtId="0" fontId="4" fillId="0" borderId="57" xfId="0" applyNumberFormat="1" applyFont="1" applyBorder="1" applyAlignment="1">
      <alignment/>
    </xf>
    <xf numFmtId="0" fontId="4" fillId="35" borderId="57" xfId="0" applyFont="1" applyFill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35" borderId="20" xfId="0" applyNumberFormat="1" applyFont="1" applyFill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35" borderId="20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right" vertical="center"/>
    </xf>
    <xf numFmtId="2" fontId="44" fillId="0" borderId="30" xfId="0" applyNumberFormat="1" applyFont="1" applyBorder="1" applyAlignment="1">
      <alignment horizontal="right"/>
    </xf>
    <xf numFmtId="2" fontId="44" fillId="0" borderId="31" xfId="0" applyNumberFormat="1" applyFont="1" applyBorder="1" applyAlignment="1">
      <alignment horizontal="right"/>
    </xf>
    <xf numFmtId="2" fontId="44" fillId="0" borderId="32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2" fontId="43" fillId="0" borderId="31" xfId="0" applyNumberFormat="1" applyFont="1" applyBorder="1" applyAlignment="1">
      <alignment horizontal="right"/>
    </xf>
    <xf numFmtId="0" fontId="4" fillId="35" borderId="15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91">
      <selection activeCell="K123" sqref="K123"/>
    </sheetView>
  </sheetViews>
  <sheetFormatPr defaultColWidth="9.00390625" defaultRowHeight="12.75"/>
  <cols>
    <col min="1" max="1" width="23.625" style="0" customWidth="1"/>
    <col min="2" max="2" width="10.375" style="0" customWidth="1"/>
    <col min="3" max="3" width="11.375" style="0" customWidth="1"/>
    <col min="4" max="4" width="7.25390625" style="0" customWidth="1"/>
    <col min="5" max="5" width="10.25390625" style="0" customWidth="1"/>
    <col min="6" max="6" width="9.75390625" style="0" customWidth="1"/>
    <col min="7" max="7" width="10.00390625" style="0" customWidth="1"/>
    <col min="8" max="8" width="10.125" style="0" customWidth="1"/>
    <col min="9" max="9" width="42.1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15.75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>
      <c r="A2" s="162" t="s">
        <v>24</v>
      </c>
      <c r="B2" s="162"/>
      <c r="C2" s="162"/>
      <c r="D2" s="162"/>
      <c r="E2" s="162"/>
      <c r="F2" s="162"/>
      <c r="G2" s="162"/>
      <c r="H2" s="162"/>
      <c r="I2" s="162"/>
      <c r="J2" s="162"/>
    </row>
    <row r="3" ht="13.5" thickBot="1">
      <c r="G3" s="6"/>
    </row>
    <row r="4" spans="1:10" ht="13.5" thickBot="1">
      <c r="A4" s="163"/>
      <c r="B4" s="166" t="s">
        <v>23</v>
      </c>
      <c r="C4" s="167"/>
      <c r="D4" s="167"/>
      <c r="E4" s="168"/>
      <c r="F4" s="166" t="s">
        <v>28</v>
      </c>
      <c r="G4" s="167"/>
      <c r="H4" s="167"/>
      <c r="I4" s="167"/>
      <c r="J4" s="168"/>
    </row>
    <row r="5" spans="1:10" ht="23.25" thickBot="1">
      <c r="A5" s="164"/>
      <c r="B5" s="169" t="s">
        <v>26</v>
      </c>
      <c r="C5" s="169" t="s">
        <v>20</v>
      </c>
      <c r="D5" s="169" t="s">
        <v>0</v>
      </c>
      <c r="E5" s="13" t="s">
        <v>1</v>
      </c>
      <c r="F5" s="13" t="s">
        <v>2</v>
      </c>
      <c r="G5" s="169" t="s">
        <v>3</v>
      </c>
      <c r="H5" s="169" t="s">
        <v>4</v>
      </c>
      <c r="I5" s="172" t="s">
        <v>5</v>
      </c>
      <c r="J5" s="173"/>
    </row>
    <row r="6" spans="1:10" ht="13.5" thickBot="1">
      <c r="A6" s="165"/>
      <c r="B6" s="170"/>
      <c r="C6" s="170"/>
      <c r="D6" s="170"/>
      <c r="E6" s="16"/>
      <c r="F6" s="5"/>
      <c r="G6" s="170"/>
      <c r="H6" s="171"/>
      <c r="I6" s="17" t="s">
        <v>6</v>
      </c>
      <c r="J6" s="17" t="s">
        <v>7</v>
      </c>
    </row>
    <row r="7" spans="1:10" ht="13.5" thickBot="1">
      <c r="A7" s="14" t="s">
        <v>29</v>
      </c>
      <c r="B7" s="174"/>
      <c r="C7" s="175"/>
      <c r="D7" s="175"/>
      <c r="E7" s="176"/>
      <c r="F7" s="8"/>
      <c r="G7" s="9"/>
      <c r="H7" s="9"/>
      <c r="I7" s="61"/>
      <c r="J7" s="62"/>
    </row>
    <row r="8" spans="1:10" ht="13.5" thickBot="1">
      <c r="A8" s="169" t="s">
        <v>8</v>
      </c>
      <c r="B8" s="51"/>
      <c r="C8" s="27"/>
      <c r="D8" s="27"/>
      <c r="E8" s="40"/>
      <c r="F8" s="52"/>
      <c r="G8" s="49"/>
      <c r="H8" s="29"/>
      <c r="I8" s="18"/>
      <c r="J8" s="56"/>
    </row>
    <row r="9" spans="1:10" ht="12.75">
      <c r="A9" s="171"/>
      <c r="B9" s="30"/>
      <c r="C9" s="31"/>
      <c r="D9" s="31"/>
      <c r="E9" s="31"/>
      <c r="F9" s="30"/>
      <c r="G9" s="31"/>
      <c r="H9" s="32"/>
      <c r="I9" s="15"/>
      <c r="J9" s="41"/>
    </row>
    <row r="10" spans="1:10" ht="13.5" thickBot="1">
      <c r="A10" s="171"/>
      <c r="B10" s="33"/>
      <c r="C10" s="34"/>
      <c r="D10" s="34"/>
      <c r="E10" s="34"/>
      <c r="F10" s="33"/>
      <c r="G10" s="34"/>
      <c r="H10" s="35"/>
      <c r="I10" s="21"/>
      <c r="J10" s="41"/>
    </row>
    <row r="11" spans="1:10" ht="13.5" thickBot="1">
      <c r="A11" s="169" t="s">
        <v>9</v>
      </c>
      <c r="B11" s="51"/>
      <c r="C11" s="27"/>
      <c r="D11" s="27"/>
      <c r="E11" s="40"/>
      <c r="F11" s="52"/>
      <c r="G11" s="49"/>
      <c r="H11" s="40"/>
      <c r="I11" s="24"/>
      <c r="J11" s="56"/>
    </row>
    <row r="12" spans="1:10" ht="12.75">
      <c r="A12" s="177"/>
      <c r="B12" s="30"/>
      <c r="C12" s="31"/>
      <c r="D12" s="31"/>
      <c r="E12" s="31"/>
      <c r="F12" s="30"/>
      <c r="G12" s="31"/>
      <c r="H12" s="32"/>
      <c r="I12" s="47"/>
      <c r="J12" s="46"/>
    </row>
    <row r="13" spans="1:10" ht="13.5" thickBot="1">
      <c r="A13" s="170"/>
      <c r="B13" s="36"/>
      <c r="C13" s="37"/>
      <c r="D13" s="37"/>
      <c r="E13" s="37"/>
      <c r="F13" s="36"/>
      <c r="G13" s="37"/>
      <c r="H13" s="42"/>
      <c r="I13" s="48"/>
      <c r="J13" s="26"/>
    </row>
    <row r="14" spans="1:10" ht="13.5" thickBot="1">
      <c r="A14" s="169" t="s">
        <v>10</v>
      </c>
      <c r="B14" s="51"/>
      <c r="C14" s="27"/>
      <c r="D14" s="28"/>
      <c r="E14" s="40"/>
      <c r="F14" s="52"/>
      <c r="G14" s="49"/>
      <c r="H14" s="29"/>
      <c r="I14" s="24"/>
      <c r="J14" s="56"/>
    </row>
    <row r="15" spans="1:10" ht="12.75">
      <c r="A15" s="171"/>
      <c r="B15" s="30"/>
      <c r="C15" s="31"/>
      <c r="D15" s="31"/>
      <c r="E15" s="31"/>
      <c r="F15" s="30"/>
      <c r="G15" s="31"/>
      <c r="H15" s="31"/>
      <c r="I15" s="25"/>
      <c r="J15" s="41"/>
    </row>
    <row r="16" spans="1:10" ht="13.5" thickBot="1">
      <c r="A16" s="171"/>
      <c r="B16" s="33"/>
      <c r="C16" s="34"/>
      <c r="D16" s="34"/>
      <c r="E16" s="34"/>
      <c r="F16" s="33"/>
      <c r="G16" s="34"/>
      <c r="H16" s="34"/>
      <c r="I16" s="15"/>
      <c r="J16" s="41"/>
    </row>
    <row r="17" spans="1:10" ht="13.5" thickBot="1">
      <c r="A17" s="169" t="s">
        <v>11</v>
      </c>
      <c r="B17" s="51"/>
      <c r="C17" s="27"/>
      <c r="D17" s="38"/>
      <c r="E17" s="40"/>
      <c r="F17" s="39"/>
      <c r="G17" s="49"/>
      <c r="H17" s="40"/>
      <c r="I17" s="24"/>
      <c r="J17" s="56"/>
    </row>
    <row r="18" spans="1:10" ht="15.75" customHeight="1">
      <c r="A18" s="171"/>
      <c r="B18" s="30"/>
      <c r="C18" s="31"/>
      <c r="D18" s="31"/>
      <c r="E18" s="31"/>
      <c r="F18" s="30"/>
      <c r="G18" s="31"/>
      <c r="H18" s="32"/>
      <c r="I18" s="45"/>
      <c r="J18" s="41"/>
    </row>
    <row r="19" spans="1:10" ht="13.5" thickBot="1">
      <c r="A19" s="171"/>
      <c r="B19" s="33"/>
      <c r="C19" s="34"/>
      <c r="D19" s="34"/>
      <c r="E19" s="34"/>
      <c r="F19" s="33"/>
      <c r="G19" s="34"/>
      <c r="H19" s="35"/>
      <c r="I19" s="15"/>
      <c r="J19" s="43"/>
    </row>
    <row r="20" spans="1:10" ht="13.5" thickBot="1">
      <c r="A20" s="169" t="s">
        <v>12</v>
      </c>
      <c r="B20" s="51"/>
      <c r="C20" s="27"/>
      <c r="D20" s="27"/>
      <c r="E20" s="40"/>
      <c r="F20" s="39"/>
      <c r="G20" s="49"/>
      <c r="H20" s="40"/>
      <c r="I20" s="24"/>
      <c r="J20" s="56"/>
    </row>
    <row r="21" spans="1:10" ht="12.75">
      <c r="A21" s="171"/>
      <c r="B21" s="30"/>
      <c r="C21" s="31"/>
      <c r="D21" s="31"/>
      <c r="E21" s="31"/>
      <c r="F21" s="30"/>
      <c r="G21" s="31"/>
      <c r="H21" s="32"/>
      <c r="I21" s="19"/>
      <c r="J21" s="41"/>
    </row>
    <row r="22" spans="1:10" ht="13.5" thickBot="1">
      <c r="A22" s="171"/>
      <c r="B22" s="33"/>
      <c r="C22" s="34"/>
      <c r="D22" s="34"/>
      <c r="E22" s="34"/>
      <c r="F22" s="33"/>
      <c r="G22" s="34"/>
      <c r="H22" s="35"/>
      <c r="I22" s="15"/>
      <c r="J22" s="43"/>
    </row>
    <row r="23" spans="1:10" ht="13.5" thickBot="1">
      <c r="A23" s="169" t="s">
        <v>13</v>
      </c>
      <c r="B23" s="51"/>
      <c r="C23" s="27"/>
      <c r="D23" s="38"/>
      <c r="E23" s="40"/>
      <c r="F23" s="39"/>
      <c r="G23" s="49"/>
      <c r="H23" s="40"/>
      <c r="I23" s="24"/>
      <c r="J23" s="56"/>
    </row>
    <row r="24" spans="1:10" ht="13.5" thickBot="1">
      <c r="A24" s="171"/>
      <c r="B24" s="30"/>
      <c r="C24" s="31"/>
      <c r="D24" s="31"/>
      <c r="E24" s="31"/>
      <c r="F24" s="30"/>
      <c r="G24" s="31"/>
      <c r="H24" s="32"/>
      <c r="I24" s="63" t="s">
        <v>43</v>
      </c>
      <c r="J24" s="41">
        <v>-37011.89</v>
      </c>
    </row>
    <row r="25" spans="1:10" ht="13.5" thickBot="1">
      <c r="A25" s="171"/>
      <c r="B25" s="33"/>
      <c r="C25" s="34"/>
      <c r="D25" s="34"/>
      <c r="E25" s="34"/>
      <c r="F25" s="33"/>
      <c r="G25" s="34"/>
      <c r="H25" s="35"/>
      <c r="I25" s="47"/>
      <c r="J25" s="44"/>
    </row>
    <row r="26" spans="1:10" ht="13.5" thickBot="1">
      <c r="A26" s="169" t="s">
        <v>14</v>
      </c>
      <c r="B26" s="65">
        <f>14.93*1807.5</f>
        <v>26985.975</v>
      </c>
      <c r="C26" s="64"/>
      <c r="D26" s="64"/>
      <c r="E26" s="66">
        <f>B26-C26</f>
        <v>26985.975</v>
      </c>
      <c r="F26" s="67">
        <f>B26*1</f>
        <v>26985.975</v>
      </c>
      <c r="G26" s="49">
        <f>8.99*1807.5</f>
        <v>16249.425000000001</v>
      </c>
      <c r="H26" s="66">
        <f>F26-G26-C26</f>
        <v>10736.549999999997</v>
      </c>
      <c r="I26" s="24" t="s">
        <v>25</v>
      </c>
      <c r="J26" s="56">
        <f>1.1559*1807.5</f>
        <v>2089.28925</v>
      </c>
    </row>
    <row r="27" spans="1:10" ht="13.5" thickBot="1">
      <c r="A27" s="181"/>
      <c r="B27" s="68"/>
      <c r="C27" s="69"/>
      <c r="D27" s="69"/>
      <c r="E27" s="69"/>
      <c r="F27" s="68"/>
      <c r="G27" s="69"/>
      <c r="H27" s="70"/>
      <c r="I27" s="20"/>
      <c r="J27" s="44"/>
    </row>
    <row r="28" spans="1:10" ht="13.5" thickBot="1">
      <c r="A28" s="169" t="s">
        <v>15</v>
      </c>
      <c r="B28" s="65">
        <f>14.93*1807.5</f>
        <v>26985.975</v>
      </c>
      <c r="C28" s="64"/>
      <c r="D28" s="71"/>
      <c r="E28" s="66">
        <f>B28-C28</f>
        <v>26985.975</v>
      </c>
      <c r="F28" s="67">
        <f>B28*1</f>
        <v>26985.975</v>
      </c>
      <c r="G28" s="49">
        <f>8.99*1807.5</f>
        <v>16249.425000000001</v>
      </c>
      <c r="H28" s="72">
        <f>F28-G28-C28</f>
        <v>10736.549999999997</v>
      </c>
      <c r="I28" s="24" t="s">
        <v>25</v>
      </c>
      <c r="J28" s="56">
        <f>1.1559*1807.5</f>
        <v>2089.28925</v>
      </c>
    </row>
    <row r="29" spans="1:10" ht="24">
      <c r="A29" s="171"/>
      <c r="B29" s="73"/>
      <c r="C29" s="74"/>
      <c r="D29" s="74"/>
      <c r="E29" s="74"/>
      <c r="F29" s="73"/>
      <c r="G29" s="74"/>
      <c r="H29" s="75"/>
      <c r="I29" s="15" t="s">
        <v>31</v>
      </c>
      <c r="J29" s="54">
        <v>4598</v>
      </c>
    </row>
    <row r="30" spans="1:10" ht="12.75">
      <c r="A30" s="171"/>
      <c r="B30" s="76"/>
      <c r="C30" s="77"/>
      <c r="D30" s="77"/>
      <c r="E30" s="77"/>
      <c r="F30" s="76"/>
      <c r="G30" s="77"/>
      <c r="H30" s="78"/>
      <c r="I30" s="45" t="s">
        <v>32</v>
      </c>
      <c r="J30" s="57">
        <v>25</v>
      </c>
    </row>
    <row r="31" spans="1:10" ht="24.75" thickBot="1">
      <c r="A31" s="181"/>
      <c r="B31" s="68"/>
      <c r="C31" s="69"/>
      <c r="D31" s="69"/>
      <c r="E31" s="69"/>
      <c r="F31" s="68"/>
      <c r="G31" s="69"/>
      <c r="H31" s="70"/>
      <c r="I31" s="20" t="s">
        <v>33</v>
      </c>
      <c r="J31" s="58">
        <v>115</v>
      </c>
    </row>
    <row r="32" spans="1:10" ht="13.5" thickBot="1">
      <c r="A32" s="169" t="s">
        <v>16</v>
      </c>
      <c r="B32" s="65">
        <f>14.93*1807.5</f>
        <v>26985.975</v>
      </c>
      <c r="C32" s="64"/>
      <c r="D32" s="71"/>
      <c r="E32" s="66">
        <f>B32-C32</f>
        <v>26985.975</v>
      </c>
      <c r="F32" s="67">
        <f>B32*1</f>
        <v>26985.975</v>
      </c>
      <c r="G32" s="49">
        <f>9.39*1807.5</f>
        <v>16972.425</v>
      </c>
      <c r="H32" s="72">
        <f>F32-G32-C32</f>
        <v>10013.55</v>
      </c>
      <c r="I32" s="24" t="s">
        <v>25</v>
      </c>
      <c r="J32" s="56">
        <f>1.2078*1807.5</f>
        <v>2183.0985</v>
      </c>
    </row>
    <row r="33" spans="1:10" ht="12.75">
      <c r="A33" s="177"/>
      <c r="B33" s="73"/>
      <c r="C33" s="74"/>
      <c r="D33" s="74"/>
      <c r="E33" s="74"/>
      <c r="F33" s="73"/>
      <c r="G33" s="74"/>
      <c r="H33" s="75"/>
      <c r="I33" s="45" t="s">
        <v>34</v>
      </c>
      <c r="J33" s="41">
        <v>177</v>
      </c>
    </row>
    <row r="34" spans="1:10" ht="36.75" thickBot="1">
      <c r="A34" s="170"/>
      <c r="B34" s="68"/>
      <c r="C34" s="69"/>
      <c r="D34" s="69"/>
      <c r="E34" s="69"/>
      <c r="F34" s="68"/>
      <c r="G34" s="69"/>
      <c r="H34" s="70"/>
      <c r="I34" s="53" t="s">
        <v>35</v>
      </c>
      <c r="J34" s="44">
        <v>1232</v>
      </c>
    </row>
    <row r="35" spans="1:10" ht="13.5" thickBot="1">
      <c r="A35" s="169" t="s">
        <v>17</v>
      </c>
      <c r="B35" s="65">
        <f>14.93*1807.5</f>
        <v>26985.975</v>
      </c>
      <c r="C35" s="64"/>
      <c r="D35" s="64"/>
      <c r="E35" s="66">
        <f>B35-C35</f>
        <v>26985.975</v>
      </c>
      <c r="F35" s="79">
        <f>B35*1</f>
        <v>26985.975</v>
      </c>
      <c r="G35" s="49">
        <f>9.39*1807.5</f>
        <v>16972.425</v>
      </c>
      <c r="H35" s="66">
        <f>F35-G35-C35</f>
        <v>10013.55</v>
      </c>
      <c r="I35" s="24" t="s">
        <v>25</v>
      </c>
      <c r="J35" s="56">
        <f>1.2078*1807.5</f>
        <v>2183.0985</v>
      </c>
    </row>
    <row r="36" spans="1:10" ht="24">
      <c r="A36" s="171"/>
      <c r="B36" s="73"/>
      <c r="C36" s="74"/>
      <c r="D36" s="74"/>
      <c r="E36" s="74"/>
      <c r="F36" s="73"/>
      <c r="G36" s="74"/>
      <c r="H36" s="75"/>
      <c r="I36" s="45" t="s">
        <v>36</v>
      </c>
      <c r="J36" s="41">
        <v>330</v>
      </c>
    </row>
    <row r="37" spans="1:10" ht="12.75">
      <c r="A37" s="171"/>
      <c r="B37" s="76"/>
      <c r="C37" s="77"/>
      <c r="D37" s="77"/>
      <c r="E37" s="77"/>
      <c r="F37" s="76"/>
      <c r="G37" s="77"/>
      <c r="H37" s="78"/>
      <c r="I37" s="60" t="s">
        <v>37</v>
      </c>
      <c r="J37" s="43">
        <v>24</v>
      </c>
    </row>
    <row r="38" spans="1:10" ht="24.75" thickBot="1">
      <c r="A38" s="171"/>
      <c r="B38" s="68"/>
      <c r="C38" s="69"/>
      <c r="D38" s="69"/>
      <c r="E38" s="69"/>
      <c r="F38" s="68"/>
      <c r="G38" s="69"/>
      <c r="H38" s="70"/>
      <c r="I38" s="45" t="s">
        <v>38</v>
      </c>
      <c r="J38" s="44">
        <v>13044</v>
      </c>
    </row>
    <row r="39" spans="1:10" ht="13.5" thickBot="1">
      <c r="A39" s="169" t="s">
        <v>18</v>
      </c>
      <c r="B39" s="65">
        <f>14.93*1807.5</f>
        <v>26985.975</v>
      </c>
      <c r="C39" s="64"/>
      <c r="D39" s="80"/>
      <c r="E39" s="66">
        <f>B39-C39</f>
        <v>26985.975</v>
      </c>
      <c r="F39" s="67">
        <f>B39*1</f>
        <v>26985.975</v>
      </c>
      <c r="G39" s="49">
        <f>9.39*1807.5</f>
        <v>16972.425</v>
      </c>
      <c r="H39" s="81">
        <f>F39-G39-C39</f>
        <v>10013.55</v>
      </c>
      <c r="I39" s="24" t="s">
        <v>25</v>
      </c>
      <c r="J39" s="56">
        <f>1.2078*1807.5</f>
        <v>2183.0985</v>
      </c>
    </row>
    <row r="40" spans="1:10" ht="13.5" thickBot="1">
      <c r="A40" s="171"/>
      <c r="B40" s="82"/>
      <c r="C40" s="83"/>
      <c r="D40" s="83"/>
      <c r="E40" s="83"/>
      <c r="F40" s="82"/>
      <c r="G40" s="74"/>
      <c r="H40" s="75"/>
      <c r="I40" s="45" t="s">
        <v>39</v>
      </c>
      <c r="J40" s="59">
        <v>800</v>
      </c>
    </row>
    <row r="41" spans="1:10" ht="13.5" thickBot="1">
      <c r="A41" s="169" t="s">
        <v>19</v>
      </c>
      <c r="B41" s="65">
        <f>14.93*1807.507</f>
        <v>26986.07951</v>
      </c>
      <c r="C41" s="71">
        <v>12274.87</v>
      </c>
      <c r="D41" s="84"/>
      <c r="E41" s="66">
        <f>B41-C41</f>
        <v>14711.209509999999</v>
      </c>
      <c r="F41" s="79">
        <f>B41*1</f>
        <v>26986.07951</v>
      </c>
      <c r="G41" s="49">
        <f>9.39*1807.5</f>
        <v>16972.425</v>
      </c>
      <c r="H41" s="66">
        <f>F41-G41-C41</f>
        <v>-2261.2154900000005</v>
      </c>
      <c r="I41" s="18" t="s">
        <v>25</v>
      </c>
      <c r="J41" s="56">
        <f>1.2078*1807.5</f>
        <v>2183.0985</v>
      </c>
    </row>
    <row r="42" spans="1:10" ht="23.25" customHeight="1">
      <c r="A42" s="171"/>
      <c r="B42" s="82"/>
      <c r="C42" s="83"/>
      <c r="D42" s="83"/>
      <c r="E42" s="83"/>
      <c r="F42" s="73"/>
      <c r="G42" s="74"/>
      <c r="H42" s="75"/>
      <c r="I42" s="15" t="s">
        <v>40</v>
      </c>
      <c r="J42" s="41">
        <v>1250</v>
      </c>
    </row>
    <row r="43" spans="1:10" ht="25.5" customHeight="1">
      <c r="A43" s="171"/>
      <c r="B43" s="85"/>
      <c r="C43" s="86"/>
      <c r="D43" s="86"/>
      <c r="E43" s="86"/>
      <c r="F43" s="76"/>
      <c r="G43" s="77"/>
      <c r="H43" s="78"/>
      <c r="I43" s="45" t="s">
        <v>42</v>
      </c>
      <c r="J43" s="43">
        <v>5730.4</v>
      </c>
    </row>
    <row r="44" spans="1:10" ht="24.75" thickBot="1">
      <c r="A44" s="171"/>
      <c r="B44" s="87"/>
      <c r="C44" s="88"/>
      <c r="D44" s="88"/>
      <c r="E44" s="88"/>
      <c r="F44" s="68"/>
      <c r="G44" s="69"/>
      <c r="H44" s="70"/>
      <c r="I44" s="55" t="s">
        <v>41</v>
      </c>
      <c r="J44" s="44">
        <v>305</v>
      </c>
    </row>
    <row r="45" spans="1:10" ht="13.5" thickBot="1">
      <c r="A45" s="7" t="s">
        <v>21</v>
      </c>
      <c r="B45" s="89">
        <f>SUM(B8:B41)</f>
        <v>161915.95451</v>
      </c>
      <c r="C45" s="90">
        <f>SUM(C8:C41)</f>
        <v>12274.87</v>
      </c>
      <c r="D45" s="90"/>
      <c r="E45" s="91">
        <f>SUM(E8:E44)</f>
        <v>149641.08451</v>
      </c>
      <c r="F45" s="92">
        <f>SUM(F8:F41)</f>
        <v>161915.95451</v>
      </c>
      <c r="G45" s="92">
        <f>SUM(G8:G41)</f>
        <v>100388.55</v>
      </c>
      <c r="H45" s="93">
        <f>SUM(H8:H41)</f>
        <v>49252.53451</v>
      </c>
      <c r="I45" s="22"/>
      <c r="J45" s="23"/>
    </row>
    <row r="46" spans="1:10" ht="13.5" thickBot="1">
      <c r="A46" s="5"/>
      <c r="B46" s="94"/>
      <c r="C46" s="95"/>
      <c r="D46" s="95"/>
      <c r="E46" s="96"/>
      <c r="F46" s="97"/>
      <c r="G46" s="97"/>
      <c r="H46" s="97"/>
      <c r="I46" s="12" t="s">
        <v>22</v>
      </c>
      <c r="J46" s="50">
        <f>SUM(J26:J44)</f>
        <v>40541.372500000005</v>
      </c>
    </row>
    <row r="47" spans="1:10" ht="13.5" thickBot="1">
      <c r="A47" s="4"/>
      <c r="B47" s="1"/>
      <c r="C47" s="2"/>
      <c r="D47" s="2"/>
      <c r="E47" s="3"/>
      <c r="F47" s="178"/>
      <c r="G47" s="179"/>
      <c r="H47" s="179"/>
      <c r="I47" s="180"/>
      <c r="J47" s="10"/>
    </row>
    <row r="48" spans="9:10" ht="13.5" thickBot="1">
      <c r="I48" s="11" t="s">
        <v>30</v>
      </c>
      <c r="J48" s="98">
        <f>H45+J24-J46</f>
        <v>-28300.727990000007</v>
      </c>
    </row>
    <row r="53" spans="1:10" ht="15.75">
      <c r="A53" s="161" t="s">
        <v>44</v>
      </c>
      <c r="B53" s="161"/>
      <c r="C53" s="161"/>
      <c r="D53" s="161"/>
      <c r="E53" s="161"/>
      <c r="F53" s="161"/>
      <c r="G53" s="161"/>
      <c r="H53" s="161"/>
      <c r="I53" s="161"/>
      <c r="J53" s="161"/>
    </row>
    <row r="54" spans="1:10" ht="15.75">
      <c r="A54" s="162" t="s">
        <v>24</v>
      </c>
      <c r="B54" s="162"/>
      <c r="C54" s="162"/>
      <c r="D54" s="162"/>
      <c r="E54" s="162"/>
      <c r="F54" s="162"/>
      <c r="G54" s="162"/>
      <c r="H54" s="162"/>
      <c r="I54" s="162"/>
      <c r="J54" s="162"/>
    </row>
    <row r="55" ht="13.5" thickBot="1">
      <c r="G55" s="6"/>
    </row>
    <row r="56" spans="1:10" ht="13.5" thickBot="1">
      <c r="A56" s="163"/>
      <c r="B56" s="166" t="s">
        <v>23</v>
      </c>
      <c r="C56" s="167"/>
      <c r="D56" s="167"/>
      <c r="E56" s="168"/>
      <c r="F56" s="166" t="s">
        <v>28</v>
      </c>
      <c r="G56" s="167"/>
      <c r="H56" s="167"/>
      <c r="I56" s="167"/>
      <c r="J56" s="168"/>
    </row>
    <row r="57" spans="1:10" ht="23.25" thickBot="1">
      <c r="A57" s="164"/>
      <c r="B57" s="169" t="s">
        <v>26</v>
      </c>
      <c r="C57" s="169" t="s">
        <v>45</v>
      </c>
      <c r="D57" s="169" t="s">
        <v>0</v>
      </c>
      <c r="E57" s="13" t="s">
        <v>1</v>
      </c>
      <c r="F57" s="13" t="s">
        <v>2</v>
      </c>
      <c r="G57" s="169" t="s">
        <v>3</v>
      </c>
      <c r="H57" s="169" t="s">
        <v>4</v>
      </c>
      <c r="I57" s="172" t="s">
        <v>5</v>
      </c>
      <c r="J57" s="173"/>
    </row>
    <row r="58" spans="1:10" ht="13.5" thickBot="1">
      <c r="A58" s="165"/>
      <c r="B58" s="170"/>
      <c r="C58" s="170"/>
      <c r="D58" s="170"/>
      <c r="E58" s="16"/>
      <c r="F58" s="5"/>
      <c r="G58" s="170"/>
      <c r="H58" s="171"/>
      <c r="I58" s="17" t="s">
        <v>6</v>
      </c>
      <c r="J58" s="17" t="s">
        <v>7</v>
      </c>
    </row>
    <row r="59" spans="1:10" ht="13.5" thickBot="1">
      <c r="A59" s="14" t="s">
        <v>46</v>
      </c>
      <c r="B59" s="174"/>
      <c r="C59" s="175"/>
      <c r="D59" s="175"/>
      <c r="E59" s="176"/>
      <c r="F59" s="8"/>
      <c r="G59" s="9"/>
      <c r="H59" s="9"/>
      <c r="I59" s="99" t="s">
        <v>47</v>
      </c>
      <c r="J59" s="159">
        <f>J48</f>
        <v>-28300.727990000007</v>
      </c>
    </row>
    <row r="60" spans="1:10" ht="13.5" thickBot="1">
      <c r="A60" s="169" t="s">
        <v>8</v>
      </c>
      <c r="B60" s="100">
        <f>14.93*1807.5</f>
        <v>26985.975</v>
      </c>
      <c r="C60" s="71">
        <v>767.74</v>
      </c>
      <c r="D60" s="71"/>
      <c r="E60" s="101">
        <f>B60+C60</f>
        <v>27753.715</v>
      </c>
      <c r="F60" s="102">
        <f>B60*1</f>
        <v>26985.975</v>
      </c>
      <c r="G60" s="103">
        <f>8.05*1807.5</f>
        <v>14550.375000000002</v>
      </c>
      <c r="H60" s="81">
        <f>F60-G60+C60</f>
        <v>13203.339999999997</v>
      </c>
      <c r="I60" s="104" t="s">
        <v>25</v>
      </c>
      <c r="J60" s="56">
        <f>1.15*1807.5</f>
        <v>2078.625</v>
      </c>
    </row>
    <row r="61" spans="1:10" ht="12.75">
      <c r="A61" s="171"/>
      <c r="B61" s="105"/>
      <c r="C61" s="74"/>
      <c r="D61" s="74"/>
      <c r="E61" s="74"/>
      <c r="F61" s="73"/>
      <c r="G61" s="106"/>
      <c r="H61" s="107"/>
      <c r="I61" s="108" t="s">
        <v>48</v>
      </c>
      <c r="J61" s="109">
        <f>2.33*1807.5</f>
        <v>4211.475</v>
      </c>
    </row>
    <row r="62" spans="1:10" ht="12.75">
      <c r="A62" s="171"/>
      <c r="B62" s="76"/>
      <c r="C62" s="77"/>
      <c r="D62" s="77"/>
      <c r="E62" s="77"/>
      <c r="F62" s="76"/>
      <c r="G62" s="110"/>
      <c r="H62" s="111"/>
      <c r="I62" s="112" t="s">
        <v>49</v>
      </c>
      <c r="J62" s="113">
        <v>350</v>
      </c>
    </row>
    <row r="63" spans="1:10" ht="12.75">
      <c r="A63" s="171"/>
      <c r="B63" s="76"/>
      <c r="C63" s="77"/>
      <c r="D63" s="77"/>
      <c r="E63" s="77"/>
      <c r="F63" s="76"/>
      <c r="G63" s="110"/>
      <c r="H63" s="111"/>
      <c r="I63" s="114" t="s">
        <v>50</v>
      </c>
      <c r="J63" s="113">
        <v>50</v>
      </c>
    </row>
    <row r="64" spans="1:10" ht="13.5" thickBot="1">
      <c r="A64" s="171"/>
      <c r="B64" s="76"/>
      <c r="C64" s="77"/>
      <c r="D64" s="77"/>
      <c r="E64" s="77"/>
      <c r="F64" s="76"/>
      <c r="G64" s="110"/>
      <c r="H64" s="111"/>
      <c r="I64" s="108" t="s">
        <v>51</v>
      </c>
      <c r="J64" s="113">
        <v>1497</v>
      </c>
    </row>
    <row r="65" spans="1:10" ht="13.5" thickBot="1">
      <c r="A65" s="182" t="s">
        <v>9</v>
      </c>
      <c r="B65" s="65">
        <f>14.93*1807.5</f>
        <v>26985.975</v>
      </c>
      <c r="C65" s="71">
        <v>767.74</v>
      </c>
      <c r="D65" s="71"/>
      <c r="E65" s="115">
        <f>B65+C65</f>
        <v>27753.715</v>
      </c>
      <c r="F65" s="79">
        <f>B65*1</f>
        <v>26985.975</v>
      </c>
      <c r="G65" s="103">
        <f>8.05*1807.5</f>
        <v>14550.375000000002</v>
      </c>
      <c r="H65" s="66">
        <f>F65-G65+C65</f>
        <v>13203.339999999997</v>
      </c>
      <c r="I65" s="116" t="s">
        <v>25</v>
      </c>
      <c r="J65" s="56">
        <f>1.15*1807.5</f>
        <v>2078.625</v>
      </c>
    </row>
    <row r="66" spans="1:10" ht="12.75">
      <c r="A66" s="171"/>
      <c r="B66" s="105"/>
      <c r="C66" s="74"/>
      <c r="D66" s="74"/>
      <c r="E66" s="74"/>
      <c r="F66" s="73"/>
      <c r="G66" s="106"/>
      <c r="H66" s="107"/>
      <c r="I66" s="108" t="s">
        <v>48</v>
      </c>
      <c r="J66" s="109">
        <f>2.33*1807.5</f>
        <v>4211.475</v>
      </c>
    </row>
    <row r="67" spans="1:10" ht="24">
      <c r="A67" s="171"/>
      <c r="B67" s="76"/>
      <c r="C67" s="77"/>
      <c r="D67" s="77"/>
      <c r="E67" s="77"/>
      <c r="F67" s="76"/>
      <c r="G67" s="110"/>
      <c r="H67" s="111"/>
      <c r="I67" s="112" t="s">
        <v>52</v>
      </c>
      <c r="J67" s="117">
        <v>173</v>
      </c>
    </row>
    <row r="68" spans="1:10" ht="13.5" thickBot="1">
      <c r="A68" s="181"/>
      <c r="B68" s="68"/>
      <c r="C68" s="69"/>
      <c r="D68" s="69"/>
      <c r="E68" s="69"/>
      <c r="F68" s="68"/>
      <c r="G68" s="118"/>
      <c r="H68" s="119"/>
      <c r="I68" s="108" t="s">
        <v>53</v>
      </c>
      <c r="J68" s="120">
        <v>25</v>
      </c>
    </row>
    <row r="69" spans="1:10" ht="13.5" thickBot="1">
      <c r="A69" s="182" t="s">
        <v>10</v>
      </c>
      <c r="B69" s="65">
        <f>14.93*1807.5</f>
        <v>26985.975</v>
      </c>
      <c r="C69" s="64">
        <v>767.74</v>
      </c>
      <c r="D69" s="64"/>
      <c r="E69" s="66">
        <f>B69+C69</f>
        <v>27753.715</v>
      </c>
      <c r="F69" s="79">
        <f>B69*1</f>
        <v>26985.975</v>
      </c>
      <c r="G69" s="49">
        <f>8.05*1807.5</f>
        <v>14550.375000000002</v>
      </c>
      <c r="H69" s="66">
        <f>F69-G69+C69</f>
        <v>13203.339999999997</v>
      </c>
      <c r="I69" s="121" t="s">
        <v>25</v>
      </c>
      <c r="J69" s="56">
        <f>1.15*1807.5</f>
        <v>2078.625</v>
      </c>
    </row>
    <row r="70" spans="1:10" ht="12.75">
      <c r="A70" s="171"/>
      <c r="B70" s="122"/>
      <c r="C70" s="77"/>
      <c r="D70" s="77"/>
      <c r="E70" s="77"/>
      <c r="F70" s="76"/>
      <c r="G70" s="123"/>
      <c r="H70" s="111"/>
      <c r="I70" s="108" t="s">
        <v>48</v>
      </c>
      <c r="J70" s="109">
        <f>2.33*1807.5</f>
        <v>4211.475</v>
      </c>
    </row>
    <row r="71" spans="1:10" ht="12.75">
      <c r="A71" s="171"/>
      <c r="B71" s="76"/>
      <c r="C71" s="77"/>
      <c r="D71" s="77"/>
      <c r="E71" s="77"/>
      <c r="F71" s="76"/>
      <c r="G71" s="110"/>
      <c r="H71" s="111"/>
      <c r="I71" s="124" t="s">
        <v>51</v>
      </c>
      <c r="J71" s="125">
        <v>2993</v>
      </c>
    </row>
    <row r="72" spans="1:10" ht="24.75" thickBot="1">
      <c r="A72" s="171"/>
      <c r="B72" s="76"/>
      <c r="C72" s="77"/>
      <c r="D72" s="77"/>
      <c r="E72" s="77"/>
      <c r="F72" s="76"/>
      <c r="G72" s="110"/>
      <c r="H72" s="111"/>
      <c r="I72" s="126" t="s">
        <v>54</v>
      </c>
      <c r="J72" s="125">
        <v>650</v>
      </c>
    </row>
    <row r="73" spans="1:10" ht="13.5" thickBot="1">
      <c r="A73" s="182" t="s">
        <v>11</v>
      </c>
      <c r="B73" s="65">
        <f>14.93*1807.5</f>
        <v>26985.975</v>
      </c>
      <c r="C73" s="71">
        <v>767.74</v>
      </c>
      <c r="D73" s="64"/>
      <c r="E73" s="115">
        <f>B73+C73</f>
        <v>27753.715</v>
      </c>
      <c r="F73" s="79">
        <f>B73*1</f>
        <v>26985.975</v>
      </c>
      <c r="G73" s="103">
        <f>8.05*1807.5</f>
        <v>14550.375000000002</v>
      </c>
      <c r="H73" s="66">
        <f>F73-G73+C73</f>
        <v>13203.339999999997</v>
      </c>
      <c r="I73" s="116" t="s">
        <v>25</v>
      </c>
      <c r="J73" s="56">
        <f>1.15*1807.5</f>
        <v>2078.625</v>
      </c>
    </row>
    <row r="74" spans="1:10" ht="12.75">
      <c r="A74" s="171"/>
      <c r="B74" s="105"/>
      <c r="C74" s="74"/>
      <c r="D74" s="74"/>
      <c r="E74" s="74"/>
      <c r="F74" s="73"/>
      <c r="G74" s="106"/>
      <c r="H74" s="107"/>
      <c r="I74" s="108" t="s">
        <v>48</v>
      </c>
      <c r="J74" s="109">
        <f>2.33*1807.5</f>
        <v>4211.475</v>
      </c>
    </row>
    <row r="75" spans="1:10" ht="24">
      <c r="A75" s="171"/>
      <c r="B75" s="76"/>
      <c r="C75" s="77"/>
      <c r="D75" s="77"/>
      <c r="E75" s="77"/>
      <c r="F75" s="76"/>
      <c r="G75" s="110"/>
      <c r="H75" s="111"/>
      <c r="I75" s="127" t="s">
        <v>55</v>
      </c>
      <c r="J75" s="125">
        <v>420</v>
      </c>
    </row>
    <row r="76" spans="1:10" ht="13.5" thickBot="1">
      <c r="A76" s="171"/>
      <c r="B76" s="76"/>
      <c r="C76" s="77"/>
      <c r="D76" s="77"/>
      <c r="E76" s="77"/>
      <c r="F76" s="76"/>
      <c r="G76" s="110"/>
      <c r="H76" s="111"/>
      <c r="I76" s="127" t="s">
        <v>56</v>
      </c>
      <c r="J76" s="128">
        <v>59</v>
      </c>
    </row>
    <row r="77" spans="1:10" ht="13.5" thickBot="1">
      <c r="A77" s="182" t="s">
        <v>12</v>
      </c>
      <c r="B77" s="65">
        <f>14.93*1807.5</f>
        <v>26985.975</v>
      </c>
      <c r="C77" s="71">
        <v>767.74</v>
      </c>
      <c r="D77" s="71"/>
      <c r="E77" s="115">
        <f>B77+C77</f>
        <v>27753.715</v>
      </c>
      <c r="F77" s="79">
        <f>B77*1</f>
        <v>26985.975</v>
      </c>
      <c r="G77" s="103">
        <f>8.05*1807.5</f>
        <v>14550.375000000002</v>
      </c>
      <c r="H77" s="66">
        <f>F77-G77+C77</f>
        <v>13203.339999999997</v>
      </c>
      <c r="I77" s="116" t="s">
        <v>25</v>
      </c>
      <c r="J77" s="56">
        <f>1.15*1807.5</f>
        <v>2078.625</v>
      </c>
    </row>
    <row r="78" spans="1:10" ht="12.75">
      <c r="A78" s="171"/>
      <c r="B78" s="105"/>
      <c r="C78" s="74"/>
      <c r="D78" s="74"/>
      <c r="E78" s="74"/>
      <c r="F78" s="73"/>
      <c r="G78" s="106"/>
      <c r="H78" s="107"/>
      <c r="I78" s="108" t="s">
        <v>48</v>
      </c>
      <c r="J78" s="109">
        <f>2.33*1807.5</f>
        <v>4211.475</v>
      </c>
    </row>
    <row r="79" spans="1:10" ht="12.75">
      <c r="A79" s="171"/>
      <c r="B79" s="76"/>
      <c r="C79" s="77"/>
      <c r="D79" s="77"/>
      <c r="E79" s="77"/>
      <c r="F79" s="76"/>
      <c r="G79" s="110"/>
      <c r="H79" s="111"/>
      <c r="I79" s="129" t="s">
        <v>57</v>
      </c>
      <c r="J79" s="130">
        <v>5497</v>
      </c>
    </row>
    <row r="80" spans="1:10" ht="36.75" thickBot="1">
      <c r="A80" s="171"/>
      <c r="B80" s="76"/>
      <c r="C80" s="77"/>
      <c r="D80" s="77"/>
      <c r="E80" s="77"/>
      <c r="F80" s="76"/>
      <c r="G80" s="110"/>
      <c r="H80" s="111"/>
      <c r="I80" s="131" t="s">
        <v>58</v>
      </c>
      <c r="J80" s="132">
        <v>1085</v>
      </c>
    </row>
    <row r="81" spans="1:10" ht="13.5" thickBot="1">
      <c r="A81" s="182" t="s">
        <v>13</v>
      </c>
      <c r="B81" s="65">
        <f>14.93*1807.5</f>
        <v>26985.975</v>
      </c>
      <c r="C81" s="71">
        <v>767.74</v>
      </c>
      <c r="D81" s="64"/>
      <c r="E81" s="115">
        <f>B81+C81</f>
        <v>27753.715</v>
      </c>
      <c r="F81" s="79">
        <f>B81*1</f>
        <v>26985.975</v>
      </c>
      <c r="G81" s="103">
        <f>8.05*1807.5</f>
        <v>14550.375000000002</v>
      </c>
      <c r="H81" s="66">
        <f>F81-G81+C81</f>
        <v>13203.339999999997</v>
      </c>
      <c r="I81" s="116" t="s">
        <v>25</v>
      </c>
      <c r="J81" s="56">
        <f>1.15*1807.5</f>
        <v>2078.625</v>
      </c>
    </row>
    <row r="82" spans="1:10" ht="12.75">
      <c r="A82" s="171"/>
      <c r="B82" s="105"/>
      <c r="C82" s="74"/>
      <c r="D82" s="74"/>
      <c r="E82" s="74"/>
      <c r="F82" s="73"/>
      <c r="G82" s="106"/>
      <c r="H82" s="107"/>
      <c r="I82" s="108" t="s">
        <v>48</v>
      </c>
      <c r="J82" s="109">
        <f>2.33*1807.5</f>
        <v>4211.475</v>
      </c>
    </row>
    <row r="83" spans="1:10" ht="12.75">
      <c r="A83" s="171"/>
      <c r="B83" s="76"/>
      <c r="C83" s="77"/>
      <c r="D83" s="77"/>
      <c r="E83" s="77"/>
      <c r="F83" s="76"/>
      <c r="G83" s="110"/>
      <c r="H83" s="111"/>
      <c r="I83" s="133" t="s">
        <v>59</v>
      </c>
      <c r="J83" s="134">
        <v>3850</v>
      </c>
    </row>
    <row r="84" spans="1:10" ht="13.5" thickBot="1">
      <c r="A84" s="171"/>
      <c r="B84" s="76"/>
      <c r="C84" s="77"/>
      <c r="D84" s="77"/>
      <c r="E84" s="77"/>
      <c r="F84" s="76"/>
      <c r="G84" s="110"/>
      <c r="H84" s="111"/>
      <c r="I84" s="135" t="s">
        <v>60</v>
      </c>
      <c r="J84" s="130">
        <v>1122</v>
      </c>
    </row>
    <row r="85" spans="1:10" ht="13.5" thickBot="1">
      <c r="A85" s="182" t="s">
        <v>14</v>
      </c>
      <c r="B85" s="65">
        <f>16.83*1807.5</f>
        <v>30420.225</v>
      </c>
      <c r="C85" s="71">
        <v>767.74</v>
      </c>
      <c r="D85" s="64"/>
      <c r="E85" s="115">
        <f>B85+C85</f>
        <v>31187.965</v>
      </c>
      <c r="F85" s="79">
        <f>B85*1</f>
        <v>30420.225</v>
      </c>
      <c r="G85" s="103">
        <f>8.05*1807.5</f>
        <v>14550.375000000002</v>
      </c>
      <c r="H85" s="66">
        <f>F85-G85+C85</f>
        <v>16637.589999999997</v>
      </c>
      <c r="I85" s="116" t="s">
        <v>25</v>
      </c>
      <c r="J85" s="56">
        <f>1.15*1807.5</f>
        <v>2078.625</v>
      </c>
    </row>
    <row r="86" spans="1:10" ht="12.75">
      <c r="A86" s="171"/>
      <c r="B86" s="105"/>
      <c r="C86" s="74"/>
      <c r="D86" s="74"/>
      <c r="E86" s="74"/>
      <c r="F86" s="73"/>
      <c r="G86" s="106"/>
      <c r="H86" s="107"/>
      <c r="I86" s="108" t="s">
        <v>61</v>
      </c>
      <c r="J86" s="109">
        <f>1.15*1807.5</f>
        <v>2078.625</v>
      </c>
    </row>
    <row r="87" spans="1:10" ht="12.75">
      <c r="A87" s="171"/>
      <c r="B87" s="122"/>
      <c r="C87" s="77"/>
      <c r="D87" s="77"/>
      <c r="E87" s="77"/>
      <c r="F87" s="76"/>
      <c r="G87" s="123"/>
      <c r="H87" s="111"/>
      <c r="I87" s="108" t="s">
        <v>48</v>
      </c>
      <c r="J87" s="109">
        <f>2.49*1807.5</f>
        <v>4500.675</v>
      </c>
    </row>
    <row r="88" spans="1:10" ht="24">
      <c r="A88" s="171"/>
      <c r="B88" s="122"/>
      <c r="C88" s="77"/>
      <c r="D88" s="77"/>
      <c r="E88" s="77"/>
      <c r="F88" s="76"/>
      <c r="G88" s="123"/>
      <c r="H88" s="111"/>
      <c r="I88" s="112" t="s">
        <v>62</v>
      </c>
      <c r="J88" s="136">
        <v>345</v>
      </c>
    </row>
    <row r="89" spans="1:10" ht="13.5" thickBot="1">
      <c r="A89" s="181"/>
      <c r="B89" s="68"/>
      <c r="C89" s="69"/>
      <c r="D89" s="69"/>
      <c r="E89" s="69"/>
      <c r="F89" s="68"/>
      <c r="G89" s="118"/>
      <c r="H89" s="119"/>
      <c r="I89" s="126" t="s">
        <v>49</v>
      </c>
      <c r="J89" s="137">
        <v>250</v>
      </c>
    </row>
    <row r="90" spans="1:10" ht="13.5" thickBot="1">
      <c r="A90" s="182" t="s">
        <v>15</v>
      </c>
      <c r="B90" s="65">
        <f>16.83*1807.5</f>
        <v>30420.225</v>
      </c>
      <c r="C90" s="71">
        <v>767.74</v>
      </c>
      <c r="D90" s="64"/>
      <c r="E90" s="66">
        <f>B90+C90</f>
        <v>31187.965</v>
      </c>
      <c r="F90" s="79">
        <f>B90*1</f>
        <v>30420.225</v>
      </c>
      <c r="G90" s="103">
        <f>8.05*1807.5</f>
        <v>14550.375000000002</v>
      </c>
      <c r="H90" s="66">
        <f>F90-G90+C90</f>
        <v>16637.589999999997</v>
      </c>
      <c r="I90" s="116" t="s">
        <v>25</v>
      </c>
      <c r="J90" s="56">
        <f>1.15*1807.5</f>
        <v>2078.625</v>
      </c>
    </row>
    <row r="91" spans="1:10" ht="12.75">
      <c r="A91" s="171"/>
      <c r="B91" s="105"/>
      <c r="C91" s="74"/>
      <c r="D91" s="74"/>
      <c r="E91" s="75"/>
      <c r="F91" s="73"/>
      <c r="G91" s="106"/>
      <c r="H91" s="107"/>
      <c r="I91" s="108" t="s">
        <v>61</v>
      </c>
      <c r="J91" s="109">
        <f>1.15*1807.5</f>
        <v>2078.625</v>
      </c>
    </row>
    <row r="92" spans="1:10" ht="12.75">
      <c r="A92" s="171"/>
      <c r="B92" s="122"/>
      <c r="C92" s="77"/>
      <c r="D92" s="77"/>
      <c r="E92" s="78"/>
      <c r="F92" s="76"/>
      <c r="G92" s="123"/>
      <c r="H92" s="111"/>
      <c r="I92" s="108" t="s">
        <v>48</v>
      </c>
      <c r="J92" s="109">
        <f>2.49*1807.5</f>
        <v>4500.675</v>
      </c>
    </row>
    <row r="93" spans="1:10" ht="24.75" thickBot="1">
      <c r="A93" s="181"/>
      <c r="B93" s="68"/>
      <c r="C93" s="69"/>
      <c r="D93" s="69"/>
      <c r="E93" s="70"/>
      <c r="F93" s="68"/>
      <c r="G93" s="118"/>
      <c r="H93" s="119"/>
      <c r="I93" s="138" t="s">
        <v>63</v>
      </c>
      <c r="J93" s="120">
        <v>75</v>
      </c>
    </row>
    <row r="94" spans="1:10" ht="13.5" thickBot="1">
      <c r="A94" s="182" t="s">
        <v>16</v>
      </c>
      <c r="B94" s="65">
        <f>16.83*1807.5</f>
        <v>30420.225</v>
      </c>
      <c r="C94" s="71">
        <v>767.74</v>
      </c>
      <c r="D94" s="71"/>
      <c r="E94" s="66">
        <f>B94+C94</f>
        <v>31187.965</v>
      </c>
      <c r="F94" s="79">
        <f>B94*1</f>
        <v>30420.225</v>
      </c>
      <c r="G94" s="103">
        <f>8.05*1807.5</f>
        <v>14550.375000000002</v>
      </c>
      <c r="H94" s="101">
        <f>F94-G94+C94</f>
        <v>16637.589999999997</v>
      </c>
      <c r="I94" s="116" t="s">
        <v>25</v>
      </c>
      <c r="J94" s="56">
        <f>1.15*1807.5</f>
        <v>2078.625</v>
      </c>
    </row>
    <row r="95" spans="1:10" ht="12.75">
      <c r="A95" s="171"/>
      <c r="B95" s="105"/>
      <c r="C95" s="74"/>
      <c r="D95" s="74"/>
      <c r="E95" s="75"/>
      <c r="F95" s="73"/>
      <c r="G95" s="106"/>
      <c r="H95" s="107"/>
      <c r="I95" s="108" t="s">
        <v>61</v>
      </c>
      <c r="J95" s="109">
        <f>1.15*1807.5</f>
        <v>2078.625</v>
      </c>
    </row>
    <row r="96" spans="1:10" ht="12.75">
      <c r="A96" s="171"/>
      <c r="B96" s="122"/>
      <c r="C96" s="77"/>
      <c r="D96" s="77"/>
      <c r="E96" s="78"/>
      <c r="F96" s="76"/>
      <c r="G96" s="123"/>
      <c r="H96" s="111"/>
      <c r="I96" s="108" t="s">
        <v>48</v>
      </c>
      <c r="J96" s="109">
        <f>2.49*1807.5</f>
        <v>4500.675</v>
      </c>
    </row>
    <row r="97" spans="1:10" ht="12.75">
      <c r="A97" s="171"/>
      <c r="B97" s="76"/>
      <c r="C97" s="77"/>
      <c r="D97" s="77"/>
      <c r="E97" s="78"/>
      <c r="F97" s="76"/>
      <c r="G97" s="110"/>
      <c r="H97" s="111"/>
      <c r="I97" s="112" t="s">
        <v>49</v>
      </c>
      <c r="J97" s="130">
        <v>350</v>
      </c>
    </row>
    <row r="98" spans="1:10" ht="24">
      <c r="A98" s="171"/>
      <c r="B98" s="76"/>
      <c r="C98" s="77"/>
      <c r="D98" s="77"/>
      <c r="E98" s="78"/>
      <c r="F98" s="76"/>
      <c r="G98" s="110"/>
      <c r="H98" s="111"/>
      <c r="I98" s="112" t="s">
        <v>64</v>
      </c>
      <c r="J98" s="139">
        <v>18007</v>
      </c>
    </row>
    <row r="99" spans="1:10" ht="13.5" thickBot="1">
      <c r="A99" s="181"/>
      <c r="B99" s="68"/>
      <c r="C99" s="69"/>
      <c r="D99" s="69"/>
      <c r="E99" s="70"/>
      <c r="F99" s="68"/>
      <c r="G99" s="118"/>
      <c r="H99" s="119"/>
      <c r="I99" s="112" t="s">
        <v>65</v>
      </c>
      <c r="J99" s="120">
        <v>25</v>
      </c>
    </row>
    <row r="100" spans="1:10" ht="13.5" thickBot="1">
      <c r="A100" s="182" t="s">
        <v>17</v>
      </c>
      <c r="B100" s="65">
        <f>16.83*1807.5</f>
        <v>30420.225</v>
      </c>
      <c r="C100" s="71">
        <v>767.74</v>
      </c>
      <c r="D100" s="64"/>
      <c r="E100" s="66">
        <f>B100+C100</f>
        <v>31187.965</v>
      </c>
      <c r="F100" s="79">
        <f>B100*1</f>
        <v>30420.225</v>
      </c>
      <c r="G100" s="103">
        <f>8.05*1807.5</f>
        <v>14550.375000000002</v>
      </c>
      <c r="H100" s="66">
        <f>F100-G100+C100</f>
        <v>16637.589999999997</v>
      </c>
      <c r="I100" s="116" t="s">
        <v>25</v>
      </c>
      <c r="J100" s="56">
        <f>1.15*1807.5</f>
        <v>2078.625</v>
      </c>
    </row>
    <row r="101" spans="1:10" ht="12.75">
      <c r="A101" s="171"/>
      <c r="B101" s="105"/>
      <c r="C101" s="74"/>
      <c r="D101" s="74"/>
      <c r="E101" s="75"/>
      <c r="F101" s="73"/>
      <c r="G101" s="106"/>
      <c r="H101" s="107"/>
      <c r="I101" s="108" t="s">
        <v>61</v>
      </c>
      <c r="J101" s="109">
        <f>1.15*1807.5</f>
        <v>2078.625</v>
      </c>
    </row>
    <row r="102" spans="1:10" ht="12.75">
      <c r="A102" s="171"/>
      <c r="B102" s="122"/>
      <c r="C102" s="77"/>
      <c r="D102" s="77"/>
      <c r="E102" s="78"/>
      <c r="F102" s="76"/>
      <c r="G102" s="123"/>
      <c r="H102" s="111"/>
      <c r="I102" s="108" t="s">
        <v>48</v>
      </c>
      <c r="J102" s="109">
        <f>2.49*1807.5</f>
        <v>4500.675</v>
      </c>
    </row>
    <row r="103" spans="1:10" ht="13.5" thickBot="1">
      <c r="A103" s="171"/>
      <c r="B103" s="76"/>
      <c r="C103" s="77"/>
      <c r="D103" s="77"/>
      <c r="E103" s="78"/>
      <c r="F103" s="76"/>
      <c r="G103" s="110"/>
      <c r="H103" s="111"/>
      <c r="I103" s="112" t="s">
        <v>49</v>
      </c>
      <c r="J103" s="130">
        <v>350</v>
      </c>
    </row>
    <row r="104" spans="1:10" ht="13.5" thickBot="1">
      <c r="A104" s="182" t="s">
        <v>18</v>
      </c>
      <c r="B104" s="65">
        <f>16.83*1807.5</f>
        <v>30420.225</v>
      </c>
      <c r="C104" s="64">
        <v>767.74</v>
      </c>
      <c r="D104" s="140"/>
      <c r="E104" s="66">
        <f>B104+C104</f>
        <v>31187.965</v>
      </c>
      <c r="F104" s="79">
        <f>B104*1</f>
        <v>30420.225</v>
      </c>
      <c r="G104" s="49">
        <f>8.05*1807.5</f>
        <v>14550.375000000002</v>
      </c>
      <c r="H104" s="66">
        <f>F104-G104+C104</f>
        <v>16637.589999999997</v>
      </c>
      <c r="I104" s="116" t="s">
        <v>25</v>
      </c>
      <c r="J104" s="56">
        <f>1.15*1807.5</f>
        <v>2078.625</v>
      </c>
    </row>
    <row r="105" spans="1:10" ht="12.75">
      <c r="A105" s="171"/>
      <c r="B105" s="122"/>
      <c r="C105" s="77"/>
      <c r="D105" s="86"/>
      <c r="E105" s="78"/>
      <c r="F105" s="76"/>
      <c r="G105" s="123"/>
      <c r="H105" s="111"/>
      <c r="I105" s="108" t="s">
        <v>61</v>
      </c>
      <c r="J105" s="109">
        <f>1.15*1807.5</f>
        <v>2078.625</v>
      </c>
    </row>
    <row r="106" spans="1:10" ht="12.75">
      <c r="A106" s="171"/>
      <c r="B106" s="122"/>
      <c r="C106" s="77"/>
      <c r="D106" s="86"/>
      <c r="E106" s="78"/>
      <c r="F106" s="76"/>
      <c r="G106" s="123"/>
      <c r="H106" s="111"/>
      <c r="I106" s="108" t="s">
        <v>48</v>
      </c>
      <c r="J106" s="109">
        <f>2.49*1807.5</f>
        <v>4500.675</v>
      </c>
    </row>
    <row r="107" spans="1:10" ht="12.75">
      <c r="A107" s="171"/>
      <c r="B107" s="76"/>
      <c r="C107" s="77"/>
      <c r="D107" s="77"/>
      <c r="E107" s="78"/>
      <c r="F107" s="76"/>
      <c r="G107" s="110"/>
      <c r="H107" s="111"/>
      <c r="I107" s="112" t="s">
        <v>66</v>
      </c>
      <c r="J107" s="132">
        <v>295</v>
      </c>
    </row>
    <row r="108" spans="1:10" ht="24.75" thickBot="1">
      <c r="A108" s="171"/>
      <c r="B108" s="68"/>
      <c r="C108" s="69"/>
      <c r="D108" s="69"/>
      <c r="E108" s="70"/>
      <c r="F108" s="68"/>
      <c r="G108" s="118"/>
      <c r="H108" s="119"/>
      <c r="I108" s="112" t="s">
        <v>67</v>
      </c>
      <c r="J108" s="120">
        <v>542</v>
      </c>
    </row>
    <row r="109" spans="1:10" ht="13.5" thickBot="1">
      <c r="A109" s="182" t="s">
        <v>19</v>
      </c>
      <c r="B109" s="65">
        <f>16.83*1807.5104</f>
        <v>30420.400031999994</v>
      </c>
      <c r="C109" s="71">
        <v>767.71</v>
      </c>
      <c r="D109" s="84"/>
      <c r="E109" s="66">
        <f>B109+C109</f>
        <v>31188.110031999993</v>
      </c>
      <c r="F109" s="79">
        <f>B109*1</f>
        <v>30420.400031999994</v>
      </c>
      <c r="G109" s="103">
        <f>8.05*1807.5</f>
        <v>14550.375000000002</v>
      </c>
      <c r="H109" s="66">
        <f>F109-G109+C109</f>
        <v>16637.735031999993</v>
      </c>
      <c r="I109" s="121" t="s">
        <v>25</v>
      </c>
      <c r="J109" s="56">
        <f>1.15*1807.5</f>
        <v>2078.625</v>
      </c>
    </row>
    <row r="110" spans="1:10" ht="12.75">
      <c r="A110" s="171"/>
      <c r="B110" s="105"/>
      <c r="C110" s="74"/>
      <c r="D110" s="83"/>
      <c r="E110" s="75"/>
      <c r="F110" s="73"/>
      <c r="G110" s="106"/>
      <c r="H110" s="107"/>
      <c r="I110" s="108" t="s">
        <v>61</v>
      </c>
      <c r="J110" s="109">
        <f>1.15*1807.5</f>
        <v>2078.625</v>
      </c>
    </row>
    <row r="111" spans="1:10" ht="12.75">
      <c r="A111" s="171"/>
      <c r="B111" s="122"/>
      <c r="C111" s="77"/>
      <c r="D111" s="86"/>
      <c r="E111" s="78"/>
      <c r="F111" s="76"/>
      <c r="G111" s="123"/>
      <c r="H111" s="111"/>
      <c r="I111" s="108" t="s">
        <v>48</v>
      </c>
      <c r="J111" s="109">
        <f>2.49*1807.5</f>
        <v>4500.675</v>
      </c>
    </row>
    <row r="112" spans="1:10" ht="24">
      <c r="A112" s="171"/>
      <c r="B112" s="141"/>
      <c r="C112" s="142"/>
      <c r="D112" s="142"/>
      <c r="E112" s="143"/>
      <c r="F112" s="144"/>
      <c r="G112" s="110"/>
      <c r="H112" s="111"/>
      <c r="I112" s="127" t="s">
        <v>68</v>
      </c>
      <c r="J112" s="130">
        <v>476</v>
      </c>
    </row>
    <row r="113" spans="1:10" ht="24">
      <c r="A113" s="171"/>
      <c r="B113" s="141"/>
      <c r="C113" s="142"/>
      <c r="D113" s="142"/>
      <c r="E113" s="143"/>
      <c r="F113" s="144"/>
      <c r="G113" s="110"/>
      <c r="H113" s="111"/>
      <c r="I113" s="112" t="s">
        <v>69</v>
      </c>
      <c r="J113" s="132">
        <v>758</v>
      </c>
    </row>
    <row r="114" spans="1:10" ht="12.75">
      <c r="A114" s="171"/>
      <c r="B114" s="141"/>
      <c r="C114" s="142"/>
      <c r="D114" s="142"/>
      <c r="E114" s="143"/>
      <c r="F114" s="144"/>
      <c r="G114" s="110"/>
      <c r="H114" s="111"/>
      <c r="I114" s="145" t="s">
        <v>70</v>
      </c>
      <c r="J114" s="132">
        <v>50</v>
      </c>
    </row>
    <row r="115" spans="1:10" ht="24">
      <c r="A115" s="171"/>
      <c r="B115" s="141"/>
      <c r="C115" s="142"/>
      <c r="D115" s="142"/>
      <c r="E115" s="143"/>
      <c r="F115" s="144"/>
      <c r="G115" s="110"/>
      <c r="H115" s="111"/>
      <c r="I115" s="112" t="s">
        <v>71</v>
      </c>
      <c r="J115" s="132">
        <v>370</v>
      </c>
    </row>
    <row r="116" spans="1:10" ht="36">
      <c r="A116" s="171"/>
      <c r="B116" s="141"/>
      <c r="C116" s="142"/>
      <c r="D116" s="142"/>
      <c r="E116" s="143"/>
      <c r="F116" s="144"/>
      <c r="G116" s="110"/>
      <c r="H116" s="111"/>
      <c r="I116" s="112" t="s">
        <v>72</v>
      </c>
      <c r="J116" s="132">
        <v>1517</v>
      </c>
    </row>
    <row r="117" spans="1:10" ht="24.75" thickBot="1">
      <c r="A117" s="171"/>
      <c r="B117" s="146"/>
      <c r="C117" s="147"/>
      <c r="D117" s="147"/>
      <c r="E117" s="148"/>
      <c r="F117" s="149"/>
      <c r="G117" s="118"/>
      <c r="H117" s="119"/>
      <c r="I117" s="126" t="s">
        <v>42</v>
      </c>
      <c r="J117" s="120">
        <v>-2524.95</v>
      </c>
    </row>
    <row r="118" spans="1:10" ht="13.5" thickBot="1">
      <c r="A118" s="7" t="s">
        <v>21</v>
      </c>
      <c r="B118" s="150">
        <f>SUM(B60:B109)</f>
        <v>344437.37503199995</v>
      </c>
      <c r="C118" s="151">
        <f>SUM(C60:C109)</f>
        <v>9212.849999999999</v>
      </c>
      <c r="D118" s="151"/>
      <c r="E118" s="152">
        <f>SUM(E60:E117)</f>
        <v>353650.22503200005</v>
      </c>
      <c r="F118" s="153">
        <f>SUM(F60:F109)</f>
        <v>344437.37503199995</v>
      </c>
      <c r="G118" s="153">
        <f>SUM(G60:G109)</f>
        <v>174604.50000000003</v>
      </c>
      <c r="H118" s="154">
        <f>SUM(H60:H109)</f>
        <v>179045.72503199996</v>
      </c>
      <c r="I118" s="22"/>
      <c r="J118" s="23"/>
    </row>
    <row r="119" spans="1:10" ht="13.5" thickBot="1">
      <c r="A119" s="5"/>
      <c r="B119" s="155"/>
      <c r="C119" s="156"/>
      <c r="D119" s="156"/>
      <c r="E119" s="157"/>
      <c r="F119" s="158"/>
      <c r="G119" s="158"/>
      <c r="H119" s="158"/>
      <c r="I119" s="12" t="s">
        <v>22</v>
      </c>
      <c r="J119" s="50">
        <f>SUM(J60:J117)</f>
        <v>128344.20000000001</v>
      </c>
    </row>
    <row r="120" spans="1:10" ht="13.5" thickBot="1">
      <c r="A120" s="4"/>
      <c r="B120" s="1"/>
      <c r="C120" s="2"/>
      <c r="D120" s="2"/>
      <c r="E120" s="3"/>
      <c r="F120" s="178"/>
      <c r="G120" s="179"/>
      <c r="H120" s="179"/>
      <c r="I120" s="180"/>
      <c r="J120" s="10"/>
    </row>
    <row r="121" spans="9:10" ht="13.5" thickBot="1">
      <c r="I121" s="11" t="s">
        <v>73</v>
      </c>
      <c r="J121" s="98">
        <f>H118+J59-J119</f>
        <v>22400.797041999933</v>
      </c>
    </row>
    <row r="127" spans="1:10" ht="15.75">
      <c r="A127" s="161" t="s">
        <v>74</v>
      </c>
      <c r="B127" s="161"/>
      <c r="C127" s="161"/>
      <c r="D127" s="161"/>
      <c r="E127" s="161"/>
      <c r="F127" s="161"/>
      <c r="G127" s="161"/>
      <c r="H127" s="161"/>
      <c r="I127" s="161"/>
      <c r="J127" s="161"/>
    </row>
    <row r="128" spans="1:10" ht="15.75">
      <c r="A128" s="162" t="s">
        <v>24</v>
      </c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16.5" thickBot="1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</row>
    <row r="130" spans="1:10" ht="13.5" thickBot="1">
      <c r="A130" s="163"/>
      <c r="B130" s="166" t="s">
        <v>23</v>
      </c>
      <c r="C130" s="167"/>
      <c r="D130" s="167"/>
      <c r="E130" s="168"/>
      <c r="F130" s="166" t="s">
        <v>28</v>
      </c>
      <c r="G130" s="167"/>
      <c r="H130" s="167"/>
      <c r="I130" s="167"/>
      <c r="J130" s="168"/>
    </row>
    <row r="131" spans="1:10" ht="13.5" thickBot="1">
      <c r="A131" s="164"/>
      <c r="B131" s="169" t="s">
        <v>75</v>
      </c>
      <c r="C131" s="183" t="s">
        <v>76</v>
      </c>
      <c r="D131" s="169" t="s">
        <v>0</v>
      </c>
      <c r="E131" s="169" t="s">
        <v>1</v>
      </c>
      <c r="F131" s="169" t="s">
        <v>2</v>
      </c>
      <c r="G131" s="169" t="s">
        <v>3</v>
      </c>
      <c r="H131" s="169" t="s">
        <v>4</v>
      </c>
      <c r="I131" s="172" t="s">
        <v>5</v>
      </c>
      <c r="J131" s="173"/>
    </row>
    <row r="132" spans="1:10" ht="13.5" thickBot="1">
      <c r="A132" s="165"/>
      <c r="B132" s="170"/>
      <c r="C132" s="184"/>
      <c r="D132" s="170"/>
      <c r="E132" s="170"/>
      <c r="F132" s="170"/>
      <c r="G132" s="170"/>
      <c r="H132" s="171"/>
      <c r="I132" s="17" t="s">
        <v>6</v>
      </c>
      <c r="J132" s="17" t="s">
        <v>7</v>
      </c>
    </row>
    <row r="133" spans="1:10" ht="13.5" thickBot="1">
      <c r="A133" s="14" t="s">
        <v>77</v>
      </c>
      <c r="B133" s="174"/>
      <c r="C133" s="175"/>
      <c r="D133" s="175"/>
      <c r="E133" s="176"/>
      <c r="F133" s="8"/>
      <c r="G133" s="9"/>
      <c r="H133" s="9"/>
      <c r="I133" s="99" t="s">
        <v>78</v>
      </c>
      <c r="J133" s="159">
        <f>J121</f>
        <v>22400.797041999933</v>
      </c>
    </row>
    <row r="134" spans="1:10" ht="13.5" thickBot="1">
      <c r="A134" s="169" t="s">
        <v>8</v>
      </c>
      <c r="B134" s="65">
        <f>16.83*1807.501</f>
        <v>30420.241829999995</v>
      </c>
      <c r="C134" s="66">
        <f>E134-B134</f>
        <v>-5241.711829999997</v>
      </c>
      <c r="D134" s="71"/>
      <c r="E134" s="101">
        <v>25178.53</v>
      </c>
      <c r="F134" s="102">
        <f>B134*1</f>
        <v>30420.241829999995</v>
      </c>
      <c r="G134" s="103">
        <f>8.23*1807.5</f>
        <v>14875.725</v>
      </c>
      <c r="H134" s="81">
        <f>F134-G134+C134</f>
        <v>10302.804999999998</v>
      </c>
      <c r="I134" s="116" t="s">
        <v>25</v>
      </c>
      <c r="J134" s="56">
        <f>1.15*1807.5</f>
        <v>2078.625</v>
      </c>
    </row>
    <row r="135" spans="1:10" ht="12.75">
      <c r="A135" s="171"/>
      <c r="B135" s="105"/>
      <c r="C135" s="74"/>
      <c r="D135" s="74"/>
      <c r="E135" s="74"/>
      <c r="F135" s="73"/>
      <c r="G135" s="106"/>
      <c r="H135" s="107"/>
      <c r="I135" s="108" t="s">
        <v>61</v>
      </c>
      <c r="J135" s="109">
        <f>1.15*1807.5</f>
        <v>2078.625</v>
      </c>
    </row>
    <row r="136" spans="1:10" ht="12.75">
      <c r="A136" s="171"/>
      <c r="B136" s="122"/>
      <c r="C136" s="77"/>
      <c r="D136" s="77"/>
      <c r="E136" s="77"/>
      <c r="F136" s="76"/>
      <c r="G136" s="123"/>
      <c r="H136" s="111"/>
      <c r="I136" s="108" t="s">
        <v>48</v>
      </c>
      <c r="J136" s="109">
        <f>2.49*1807.5</f>
        <v>4500.675</v>
      </c>
    </row>
    <row r="137" spans="1:10" ht="24">
      <c r="A137" s="171"/>
      <c r="B137" s="76"/>
      <c r="C137" s="77"/>
      <c r="D137" s="77"/>
      <c r="E137" s="77"/>
      <c r="F137" s="76"/>
      <c r="G137" s="110"/>
      <c r="H137" s="111"/>
      <c r="I137" s="45" t="s">
        <v>79</v>
      </c>
      <c r="J137" s="113">
        <v>500</v>
      </c>
    </row>
    <row r="138" spans="1:10" ht="24">
      <c r="A138" s="171"/>
      <c r="B138" s="76"/>
      <c r="C138" s="77"/>
      <c r="D138" s="77"/>
      <c r="E138" s="77"/>
      <c r="F138" s="76"/>
      <c r="G138" s="110"/>
      <c r="H138" s="111"/>
      <c r="I138" s="114" t="s">
        <v>80</v>
      </c>
      <c r="J138" s="113">
        <v>50</v>
      </c>
    </row>
    <row r="139" spans="1:10" ht="36.75" thickBot="1">
      <c r="A139" s="171"/>
      <c r="B139" s="76"/>
      <c r="C139" s="77"/>
      <c r="D139" s="77"/>
      <c r="E139" s="77"/>
      <c r="F139" s="76"/>
      <c r="G139" s="110"/>
      <c r="H139" s="111"/>
      <c r="I139" s="114" t="s">
        <v>81</v>
      </c>
      <c r="J139" s="185">
        <v>446</v>
      </c>
    </row>
    <row r="140" spans="1:10" ht="13.5" thickBot="1">
      <c r="A140" s="182" t="s">
        <v>9</v>
      </c>
      <c r="B140" s="65">
        <f>16.83*1807.501</f>
        <v>30420.241829999995</v>
      </c>
      <c r="C140" s="66">
        <f>E140-B140</f>
        <v>-1697.6318299999948</v>
      </c>
      <c r="D140" s="71"/>
      <c r="E140" s="115">
        <v>28722.61</v>
      </c>
      <c r="F140" s="79">
        <f>B140*1</f>
        <v>30420.241829999995</v>
      </c>
      <c r="G140" s="103">
        <f>8.23*1807.5</f>
        <v>14875.725</v>
      </c>
      <c r="H140" s="66">
        <f>F140-G140+C140</f>
        <v>13846.885</v>
      </c>
      <c r="I140" s="116" t="s">
        <v>25</v>
      </c>
      <c r="J140" s="56">
        <f>1.15*1807.5</f>
        <v>2078.625</v>
      </c>
    </row>
    <row r="141" spans="1:10" ht="12.75">
      <c r="A141" s="171"/>
      <c r="B141" s="105"/>
      <c r="C141" s="74"/>
      <c r="D141" s="74"/>
      <c r="E141" s="74"/>
      <c r="F141" s="73"/>
      <c r="G141" s="106"/>
      <c r="H141" s="107"/>
      <c r="I141" s="108" t="s">
        <v>61</v>
      </c>
      <c r="J141" s="109">
        <f>1.15*1807.5</f>
        <v>2078.625</v>
      </c>
    </row>
    <row r="142" spans="1:10" ht="12.75">
      <c r="A142" s="171"/>
      <c r="B142" s="122"/>
      <c r="C142" s="77"/>
      <c r="D142" s="77"/>
      <c r="E142" s="77"/>
      <c r="F142" s="76"/>
      <c r="G142" s="123"/>
      <c r="H142" s="111"/>
      <c r="I142" s="108" t="s">
        <v>48</v>
      </c>
      <c r="J142" s="109">
        <f>2.49*1807.5</f>
        <v>4500.675</v>
      </c>
    </row>
    <row r="143" spans="1:10" ht="12.75">
      <c r="A143" s="171"/>
      <c r="B143" s="76"/>
      <c r="C143" s="77"/>
      <c r="D143" s="77"/>
      <c r="E143" s="77"/>
      <c r="F143" s="76"/>
      <c r="G143" s="110"/>
      <c r="H143" s="111"/>
      <c r="I143" s="114" t="s">
        <v>82</v>
      </c>
      <c r="J143" s="117">
        <v>25</v>
      </c>
    </row>
    <row r="144" spans="1:10" ht="24.75" thickBot="1">
      <c r="A144" s="171"/>
      <c r="B144" s="76"/>
      <c r="C144" s="77"/>
      <c r="D144" s="77"/>
      <c r="E144" s="77"/>
      <c r="F144" s="76"/>
      <c r="G144" s="110"/>
      <c r="H144" s="111"/>
      <c r="I144" s="45" t="s">
        <v>83</v>
      </c>
      <c r="J144" s="117">
        <v>250</v>
      </c>
    </row>
    <row r="145" spans="1:10" ht="13.5" thickBot="1">
      <c r="A145" s="182" t="s">
        <v>10</v>
      </c>
      <c r="B145" s="65">
        <f>16.83*1807.501</f>
        <v>30420.241829999995</v>
      </c>
      <c r="C145" s="66">
        <f>E145-B145</f>
        <v>-187.96182999999655</v>
      </c>
      <c r="D145" s="64"/>
      <c r="E145" s="66">
        <v>30232.28</v>
      </c>
      <c r="F145" s="79">
        <f>B145*1</f>
        <v>30420.241829999995</v>
      </c>
      <c r="G145" s="49">
        <f>8.23*1807.5</f>
        <v>14875.725</v>
      </c>
      <c r="H145" s="66">
        <f>F145-G145+C145</f>
        <v>15356.554999999998</v>
      </c>
      <c r="I145" s="116" t="s">
        <v>25</v>
      </c>
      <c r="J145" s="56">
        <f>1.15*1807.5</f>
        <v>2078.625</v>
      </c>
    </row>
    <row r="146" spans="1:10" ht="12.75">
      <c r="A146" s="171"/>
      <c r="B146" s="122"/>
      <c r="C146" s="77"/>
      <c r="D146" s="77"/>
      <c r="E146" s="77"/>
      <c r="F146" s="76"/>
      <c r="G146" s="123"/>
      <c r="H146" s="111"/>
      <c r="I146" s="108" t="s">
        <v>61</v>
      </c>
      <c r="J146" s="109">
        <f>1.15*1807.5</f>
        <v>2078.625</v>
      </c>
    </row>
    <row r="147" spans="1:10" ht="12.75">
      <c r="A147" s="171"/>
      <c r="B147" s="122"/>
      <c r="C147" s="77"/>
      <c r="D147" s="77"/>
      <c r="E147" s="77"/>
      <c r="F147" s="76"/>
      <c r="G147" s="123"/>
      <c r="H147" s="111"/>
      <c r="I147" s="108" t="s">
        <v>48</v>
      </c>
      <c r="J147" s="109">
        <f>2.49*1807.5</f>
        <v>4500.675</v>
      </c>
    </row>
    <row r="148" spans="1:10" ht="13.5" thickBot="1">
      <c r="A148" s="171"/>
      <c r="B148" s="122"/>
      <c r="C148" s="77"/>
      <c r="D148" s="77"/>
      <c r="E148" s="77"/>
      <c r="F148" s="76"/>
      <c r="G148" s="123"/>
      <c r="H148" s="111"/>
      <c r="I148" s="108" t="s">
        <v>51</v>
      </c>
      <c r="J148" s="120">
        <v>5986</v>
      </c>
    </row>
    <row r="149" spans="1:10" ht="13.5" thickBot="1">
      <c r="A149" s="182" t="s">
        <v>11</v>
      </c>
      <c r="B149" s="65">
        <f>16.83*1807.501</f>
        <v>30420.241829999995</v>
      </c>
      <c r="C149" s="66">
        <f>E149-B149</f>
        <v>1311.0381700000034</v>
      </c>
      <c r="D149" s="64"/>
      <c r="E149" s="115">
        <v>31731.28</v>
      </c>
      <c r="F149" s="79">
        <f>B149*1</f>
        <v>30420.241829999995</v>
      </c>
      <c r="G149" s="103">
        <f>8.23*1807.5</f>
        <v>14875.725</v>
      </c>
      <c r="H149" s="66">
        <f>F149-G149+C149</f>
        <v>16855.555</v>
      </c>
      <c r="I149" s="116" t="s">
        <v>25</v>
      </c>
      <c r="J149" s="56">
        <f>1.15*1807.5</f>
        <v>2078.625</v>
      </c>
    </row>
    <row r="150" spans="1:10" ht="12.75">
      <c r="A150" s="171"/>
      <c r="B150" s="105"/>
      <c r="C150" s="74"/>
      <c r="D150" s="74"/>
      <c r="E150" s="74"/>
      <c r="F150" s="73"/>
      <c r="G150" s="106"/>
      <c r="H150" s="107"/>
      <c r="I150" s="108" t="s">
        <v>61</v>
      </c>
      <c r="J150" s="109">
        <f>1.15*1807.5</f>
        <v>2078.625</v>
      </c>
    </row>
    <row r="151" spans="1:10" ht="12.75">
      <c r="A151" s="171"/>
      <c r="B151" s="122"/>
      <c r="C151" s="77"/>
      <c r="D151" s="77"/>
      <c r="E151" s="77"/>
      <c r="F151" s="76"/>
      <c r="G151" s="123"/>
      <c r="H151" s="111"/>
      <c r="I151" s="108" t="s">
        <v>48</v>
      </c>
      <c r="J151" s="109">
        <f>2.49*1807.5</f>
        <v>4500.675</v>
      </c>
    </row>
    <row r="152" spans="1:10" ht="36.75" thickBot="1">
      <c r="A152" s="171"/>
      <c r="B152" s="76"/>
      <c r="C152" s="77"/>
      <c r="D152" s="77"/>
      <c r="E152" s="77"/>
      <c r="F152" s="76"/>
      <c r="G152" s="110"/>
      <c r="H152" s="111"/>
      <c r="I152" s="45" t="s">
        <v>84</v>
      </c>
      <c r="J152" s="125">
        <v>2250</v>
      </c>
    </row>
    <row r="153" spans="1:10" ht="13.5" thickBot="1">
      <c r="A153" s="182" t="s">
        <v>12</v>
      </c>
      <c r="B153" s="65">
        <f>16.83*1807.501</f>
        <v>30420.241829999995</v>
      </c>
      <c r="C153" s="66">
        <f>E153-B153</f>
        <v>6707.648170000004</v>
      </c>
      <c r="D153" s="71"/>
      <c r="E153" s="115">
        <v>37127.89</v>
      </c>
      <c r="F153" s="79">
        <f>B153*1</f>
        <v>30420.241829999995</v>
      </c>
      <c r="G153" s="103">
        <f>8.23*1807.5</f>
        <v>14875.725</v>
      </c>
      <c r="H153" s="66">
        <f>F153-G153+C153</f>
        <v>22252.165</v>
      </c>
      <c r="I153" s="116" t="s">
        <v>25</v>
      </c>
      <c r="J153" s="56">
        <f>1.15*1807.5</f>
        <v>2078.625</v>
      </c>
    </row>
    <row r="154" spans="1:10" ht="12.75">
      <c r="A154" s="171"/>
      <c r="B154" s="105"/>
      <c r="C154" s="74"/>
      <c r="D154" s="74"/>
      <c r="E154" s="74"/>
      <c r="F154" s="73"/>
      <c r="G154" s="106"/>
      <c r="H154" s="107"/>
      <c r="I154" s="108" t="s">
        <v>61</v>
      </c>
      <c r="J154" s="109">
        <f>1.15*1807.5</f>
        <v>2078.625</v>
      </c>
    </row>
    <row r="155" spans="1:10" ht="12.75">
      <c r="A155" s="171"/>
      <c r="B155" s="122"/>
      <c r="C155" s="77"/>
      <c r="D155" s="77"/>
      <c r="E155" s="77"/>
      <c r="F155" s="76"/>
      <c r="G155" s="123"/>
      <c r="H155" s="111"/>
      <c r="I155" s="108" t="s">
        <v>48</v>
      </c>
      <c r="J155" s="109">
        <f>2.49*1807.5</f>
        <v>4500.675</v>
      </c>
    </row>
    <row r="156" spans="1:10" ht="36">
      <c r="A156" s="171"/>
      <c r="B156" s="76"/>
      <c r="C156" s="77"/>
      <c r="D156" s="77"/>
      <c r="E156" s="77"/>
      <c r="F156" s="76"/>
      <c r="G156" s="110"/>
      <c r="H156" s="111"/>
      <c r="I156" s="45" t="s">
        <v>85</v>
      </c>
      <c r="J156" s="186">
        <v>754</v>
      </c>
    </row>
    <row r="157" spans="1:10" ht="12.75">
      <c r="A157" s="171"/>
      <c r="B157" s="76"/>
      <c r="C157" s="77"/>
      <c r="D157" s="77"/>
      <c r="E157" s="77"/>
      <c r="F157" s="76"/>
      <c r="G157" s="110"/>
      <c r="H157" s="111"/>
      <c r="I157" s="114" t="s">
        <v>82</v>
      </c>
      <c r="J157" s="130">
        <v>25</v>
      </c>
    </row>
    <row r="158" spans="1:10" ht="24.75" thickBot="1">
      <c r="A158" s="181"/>
      <c r="B158" s="68"/>
      <c r="C158" s="69"/>
      <c r="D158" s="69"/>
      <c r="E158" s="69"/>
      <c r="F158" s="68"/>
      <c r="G158" s="118"/>
      <c r="H158" s="119"/>
      <c r="I158" s="126" t="s">
        <v>86</v>
      </c>
      <c r="J158" s="187">
        <v>961</v>
      </c>
    </row>
    <row r="159" spans="1:10" ht="13.5" thickBot="1">
      <c r="A159" s="182" t="s">
        <v>13</v>
      </c>
      <c r="B159" s="65">
        <f>16.83*1807.501</f>
        <v>30420.241829999995</v>
      </c>
      <c r="C159" s="66">
        <f>E159-B159</f>
        <v>-323.231829999997</v>
      </c>
      <c r="D159" s="64"/>
      <c r="E159" s="115">
        <v>30097.01</v>
      </c>
      <c r="F159" s="79">
        <f>B159*1</f>
        <v>30420.241829999995</v>
      </c>
      <c r="G159" s="103">
        <f>8.23*1807.5</f>
        <v>14875.725</v>
      </c>
      <c r="H159" s="66">
        <f>F159-G159+C159</f>
        <v>15221.284999999998</v>
      </c>
      <c r="I159" s="116" t="s">
        <v>25</v>
      </c>
      <c r="J159" s="56">
        <f>1.15*1807.5</f>
        <v>2078.625</v>
      </c>
    </row>
    <row r="160" spans="1:10" ht="12.75">
      <c r="A160" s="171"/>
      <c r="B160" s="105"/>
      <c r="C160" s="74"/>
      <c r="D160" s="74"/>
      <c r="E160" s="74"/>
      <c r="F160" s="73"/>
      <c r="G160" s="106"/>
      <c r="H160" s="107"/>
      <c r="I160" s="108" t="s">
        <v>61</v>
      </c>
      <c r="J160" s="109">
        <f>1.15*1807.5</f>
        <v>2078.625</v>
      </c>
    </row>
    <row r="161" spans="1:10" ht="12.75">
      <c r="A161" s="171"/>
      <c r="B161" s="122"/>
      <c r="C161" s="77"/>
      <c r="D161" s="77"/>
      <c r="E161" s="77"/>
      <c r="F161" s="76"/>
      <c r="G161" s="123"/>
      <c r="H161" s="111"/>
      <c r="I161" s="108" t="s">
        <v>48</v>
      </c>
      <c r="J161" s="109">
        <f>2.49*1807.5</f>
        <v>4500.675</v>
      </c>
    </row>
    <row r="162" spans="1:10" ht="24">
      <c r="A162" s="171"/>
      <c r="B162" s="122"/>
      <c r="C162" s="77"/>
      <c r="D162" s="77"/>
      <c r="E162" s="77"/>
      <c r="F162" s="76"/>
      <c r="G162" s="123"/>
      <c r="H162" s="111"/>
      <c r="I162" s="108" t="s">
        <v>87</v>
      </c>
      <c r="J162" s="188">
        <v>299</v>
      </c>
    </row>
    <row r="163" spans="1:10" ht="12.75">
      <c r="A163" s="171"/>
      <c r="B163" s="122"/>
      <c r="C163" s="77"/>
      <c r="D163" s="77"/>
      <c r="E163" s="77"/>
      <c r="F163" s="76"/>
      <c r="G163" s="123"/>
      <c r="H163" s="111"/>
      <c r="I163" s="45" t="s">
        <v>88</v>
      </c>
      <c r="J163" s="189">
        <v>860</v>
      </c>
    </row>
    <row r="164" spans="1:10" ht="24">
      <c r="A164" s="171"/>
      <c r="B164" s="76"/>
      <c r="C164" s="77"/>
      <c r="D164" s="77"/>
      <c r="E164" s="77"/>
      <c r="F164" s="76"/>
      <c r="G164" s="110"/>
      <c r="H164" s="111"/>
      <c r="I164" s="190" t="s">
        <v>89</v>
      </c>
      <c r="J164" s="186">
        <v>4000</v>
      </c>
    </row>
    <row r="165" spans="1:10" ht="13.5" thickBot="1">
      <c r="A165" s="181"/>
      <c r="B165" s="68"/>
      <c r="C165" s="69"/>
      <c r="D165" s="69"/>
      <c r="E165" s="69"/>
      <c r="F165" s="68"/>
      <c r="G165" s="118"/>
      <c r="H165" s="119"/>
      <c r="I165" s="191" t="s">
        <v>90</v>
      </c>
      <c r="J165" s="120">
        <v>1122</v>
      </c>
    </row>
    <row r="166" spans="1:10" ht="13.5" thickBot="1">
      <c r="A166" s="182" t="s">
        <v>14</v>
      </c>
      <c r="B166" s="65">
        <f>17.66999*1807.5</f>
        <v>31938.506924999998</v>
      </c>
      <c r="C166" s="66">
        <f>E166-B166</f>
        <v>-662.6769249999961</v>
      </c>
      <c r="D166" s="64"/>
      <c r="E166" s="115">
        <v>31275.83</v>
      </c>
      <c r="F166" s="79">
        <f>B166*1</f>
        <v>31938.506924999998</v>
      </c>
      <c r="G166" s="103">
        <f>8.78*1807.5</f>
        <v>15869.849999999999</v>
      </c>
      <c r="H166" s="66">
        <f>F166-G166+C166</f>
        <v>15405.980000000003</v>
      </c>
      <c r="I166" s="116" t="s">
        <v>25</v>
      </c>
      <c r="J166" s="56">
        <f>1.15*1807.5</f>
        <v>2078.625</v>
      </c>
    </row>
    <row r="167" spans="1:10" ht="12.75">
      <c r="A167" s="171"/>
      <c r="B167" s="105"/>
      <c r="C167" s="74"/>
      <c r="D167" s="74"/>
      <c r="E167" s="74"/>
      <c r="F167" s="73"/>
      <c r="G167" s="106"/>
      <c r="H167" s="107"/>
      <c r="I167" s="108" t="s">
        <v>61</v>
      </c>
      <c r="J167" s="109">
        <f>1.21*1807.5</f>
        <v>2187.075</v>
      </c>
    </row>
    <row r="168" spans="1:10" ht="12.75">
      <c r="A168" s="171"/>
      <c r="B168" s="122"/>
      <c r="C168" s="77"/>
      <c r="D168" s="77"/>
      <c r="E168" s="77"/>
      <c r="F168" s="76"/>
      <c r="G168" s="123"/>
      <c r="H168" s="111"/>
      <c r="I168" s="108" t="s">
        <v>48</v>
      </c>
      <c r="J168" s="109">
        <f>2.62*1807.5</f>
        <v>4735.650000000001</v>
      </c>
    </row>
    <row r="169" spans="1:10" ht="24.75" thickBot="1">
      <c r="A169" s="171"/>
      <c r="B169" s="122"/>
      <c r="C169" s="77"/>
      <c r="D169" s="77"/>
      <c r="E169" s="77"/>
      <c r="F169" s="76"/>
      <c r="G169" s="123"/>
      <c r="H169" s="111"/>
      <c r="I169" s="127" t="s">
        <v>91</v>
      </c>
      <c r="J169" s="192">
        <v>476</v>
      </c>
    </row>
    <row r="170" spans="1:10" ht="13.5" thickBot="1">
      <c r="A170" s="182" t="s">
        <v>15</v>
      </c>
      <c r="B170" s="65">
        <f>17.66999*1807.5</f>
        <v>31938.506924999998</v>
      </c>
      <c r="C170" s="66">
        <f>E170-B170</f>
        <v>-2221.7769249999983</v>
      </c>
      <c r="D170" s="64"/>
      <c r="E170" s="66">
        <v>29716.73</v>
      </c>
      <c r="F170" s="79">
        <f>B170*1</f>
        <v>31938.506924999998</v>
      </c>
      <c r="G170" s="103">
        <f>8.78*1807.5</f>
        <v>15869.849999999999</v>
      </c>
      <c r="H170" s="66">
        <f>F170-G170+C170</f>
        <v>13846.880000000001</v>
      </c>
      <c r="I170" s="116" t="s">
        <v>25</v>
      </c>
      <c r="J170" s="56">
        <f>1.15*1807.5</f>
        <v>2078.625</v>
      </c>
    </row>
    <row r="171" spans="1:10" ht="12.75">
      <c r="A171" s="171"/>
      <c r="B171" s="105"/>
      <c r="C171" s="74"/>
      <c r="D171" s="74"/>
      <c r="E171" s="75"/>
      <c r="F171" s="73"/>
      <c r="G171" s="106"/>
      <c r="H171" s="107"/>
      <c r="I171" s="108" t="s">
        <v>61</v>
      </c>
      <c r="J171" s="109">
        <f>1.21*1807.5</f>
        <v>2187.075</v>
      </c>
    </row>
    <row r="172" spans="1:10" ht="12.75">
      <c r="A172" s="171"/>
      <c r="B172" s="122"/>
      <c r="C172" s="77"/>
      <c r="D172" s="77"/>
      <c r="E172" s="78"/>
      <c r="F172" s="76"/>
      <c r="G172" s="123"/>
      <c r="H172" s="111"/>
      <c r="I172" s="108" t="s">
        <v>48</v>
      </c>
      <c r="J172" s="109">
        <f>2.62*1807.5</f>
        <v>4735.650000000001</v>
      </c>
    </row>
    <row r="173" spans="1:10" ht="12.75">
      <c r="A173" s="171"/>
      <c r="B173" s="122"/>
      <c r="C173" s="77"/>
      <c r="D173" s="77"/>
      <c r="E173" s="78"/>
      <c r="F173" s="76"/>
      <c r="G173" s="123"/>
      <c r="H173" s="111"/>
      <c r="I173" s="108" t="s">
        <v>49</v>
      </c>
      <c r="J173" s="193">
        <v>350</v>
      </c>
    </row>
    <row r="174" spans="1:10" ht="24">
      <c r="A174" s="171"/>
      <c r="B174" s="122"/>
      <c r="C174" s="77"/>
      <c r="D174" s="77"/>
      <c r="E174" s="78"/>
      <c r="F174" s="76"/>
      <c r="G174" s="123"/>
      <c r="H174" s="111"/>
      <c r="I174" s="45" t="s">
        <v>92</v>
      </c>
      <c r="J174" s="192">
        <v>105</v>
      </c>
    </row>
    <row r="175" spans="1:10" ht="24">
      <c r="A175" s="171"/>
      <c r="B175" s="122"/>
      <c r="C175" s="77"/>
      <c r="D175" s="77"/>
      <c r="E175" s="78"/>
      <c r="F175" s="76"/>
      <c r="G175" s="123"/>
      <c r="H175" s="111"/>
      <c r="I175" s="133" t="s">
        <v>93</v>
      </c>
      <c r="J175" s="192">
        <v>7718</v>
      </c>
    </row>
    <row r="176" spans="1:10" ht="24">
      <c r="A176" s="171"/>
      <c r="B176" s="122"/>
      <c r="C176" s="77"/>
      <c r="D176" s="77"/>
      <c r="E176" s="78"/>
      <c r="F176" s="76"/>
      <c r="G176" s="123"/>
      <c r="H176" s="111"/>
      <c r="I176" s="45" t="s">
        <v>94</v>
      </c>
      <c r="J176" s="192">
        <v>75</v>
      </c>
    </row>
    <row r="177" spans="1:10" ht="12.75">
      <c r="A177" s="171"/>
      <c r="B177" s="122"/>
      <c r="C177" s="77"/>
      <c r="D177" s="77"/>
      <c r="E177" s="78"/>
      <c r="F177" s="76"/>
      <c r="G177" s="123"/>
      <c r="H177" s="111"/>
      <c r="I177" s="133" t="s">
        <v>59</v>
      </c>
      <c r="J177" s="194">
        <v>4105</v>
      </c>
    </row>
    <row r="178" spans="1:10" ht="12.75">
      <c r="A178" s="171"/>
      <c r="B178" s="122"/>
      <c r="C178" s="77"/>
      <c r="D178" s="77"/>
      <c r="E178" s="78"/>
      <c r="F178" s="76"/>
      <c r="G178" s="123"/>
      <c r="H178" s="111"/>
      <c r="I178" s="60" t="s">
        <v>95</v>
      </c>
      <c r="J178" s="194">
        <v>1834</v>
      </c>
    </row>
    <row r="179" spans="1:10" ht="13.5" thickBot="1">
      <c r="A179" s="181"/>
      <c r="B179" s="68"/>
      <c r="C179" s="69"/>
      <c r="D179" s="69"/>
      <c r="E179" s="70"/>
      <c r="F179" s="68"/>
      <c r="G179" s="118"/>
      <c r="H179" s="119"/>
      <c r="I179" s="126" t="s">
        <v>96</v>
      </c>
      <c r="J179" s="187">
        <v>430</v>
      </c>
    </row>
    <row r="180" spans="1:10" ht="13.5" thickBot="1">
      <c r="A180" s="182" t="s">
        <v>16</v>
      </c>
      <c r="B180" s="65">
        <f>17.66999*1807.5</f>
        <v>31938.506924999998</v>
      </c>
      <c r="C180" s="66">
        <f>E180-B180</f>
        <v>242.50307500000054</v>
      </c>
      <c r="D180" s="71"/>
      <c r="E180" s="66">
        <v>32181.01</v>
      </c>
      <c r="F180" s="79">
        <f>B180*1</f>
        <v>31938.506924999998</v>
      </c>
      <c r="G180" s="103">
        <f>8.78*1807.5</f>
        <v>15869.849999999999</v>
      </c>
      <c r="H180" s="101">
        <f>F180-G180+C180</f>
        <v>16311.16</v>
      </c>
      <c r="I180" s="116" t="s">
        <v>25</v>
      </c>
      <c r="J180" s="56">
        <f>1.15*1807.5</f>
        <v>2078.625</v>
      </c>
    </row>
    <row r="181" spans="1:10" ht="12.75">
      <c r="A181" s="171"/>
      <c r="B181" s="105"/>
      <c r="C181" s="74"/>
      <c r="D181" s="74"/>
      <c r="E181" s="75"/>
      <c r="F181" s="73"/>
      <c r="G181" s="106"/>
      <c r="H181" s="107"/>
      <c r="I181" s="108" t="s">
        <v>61</v>
      </c>
      <c r="J181" s="109">
        <f>1.21*1807.5</f>
        <v>2187.075</v>
      </c>
    </row>
    <row r="182" spans="1:10" ht="13.5" thickBot="1">
      <c r="A182" s="171"/>
      <c r="B182" s="122"/>
      <c r="C182" s="77"/>
      <c r="D182" s="77"/>
      <c r="E182" s="78"/>
      <c r="F182" s="76"/>
      <c r="G182" s="123"/>
      <c r="H182" s="111"/>
      <c r="I182" s="108" t="s">
        <v>48</v>
      </c>
      <c r="J182" s="109">
        <f>2.62*1807.5</f>
        <v>4735.650000000001</v>
      </c>
    </row>
    <row r="183" spans="1:10" ht="13.5" thickBot="1">
      <c r="A183" s="182" t="s">
        <v>17</v>
      </c>
      <c r="B183" s="65">
        <f>17.66999*1807.5</f>
        <v>31938.506924999998</v>
      </c>
      <c r="C183" s="66">
        <f>E183-B183</f>
        <v>4171.143075000004</v>
      </c>
      <c r="D183" s="64"/>
      <c r="E183" s="66">
        <v>36109.65</v>
      </c>
      <c r="F183" s="79">
        <f>B183*1</f>
        <v>31938.506924999998</v>
      </c>
      <c r="G183" s="103">
        <f>8.78*1807.5</f>
        <v>15869.849999999999</v>
      </c>
      <c r="H183" s="66">
        <f>F183-G183+C183</f>
        <v>20239.800000000003</v>
      </c>
      <c r="I183" s="116" t="s">
        <v>25</v>
      </c>
      <c r="J183" s="56">
        <f>1.15*1807.5</f>
        <v>2078.625</v>
      </c>
    </row>
    <row r="184" spans="1:10" ht="12.75">
      <c r="A184" s="171"/>
      <c r="B184" s="105"/>
      <c r="C184" s="74"/>
      <c r="D184" s="74"/>
      <c r="E184" s="75"/>
      <c r="F184" s="73"/>
      <c r="G184" s="106"/>
      <c r="H184" s="107"/>
      <c r="I184" s="108" t="s">
        <v>61</v>
      </c>
      <c r="J184" s="109">
        <f>1.21*1807.5</f>
        <v>2187.075</v>
      </c>
    </row>
    <row r="185" spans="1:10" ht="13.5" thickBot="1">
      <c r="A185" s="171"/>
      <c r="B185" s="122"/>
      <c r="C185" s="77"/>
      <c r="D185" s="77"/>
      <c r="E185" s="78"/>
      <c r="F185" s="76"/>
      <c r="G185" s="123"/>
      <c r="H185" s="111"/>
      <c r="I185" s="108" t="s">
        <v>48</v>
      </c>
      <c r="J185" s="109">
        <f>2.62*1807.5</f>
        <v>4735.650000000001</v>
      </c>
    </row>
    <row r="186" spans="1:10" ht="13.5" thickBot="1">
      <c r="A186" s="182" t="s">
        <v>18</v>
      </c>
      <c r="B186" s="65">
        <f>17.66999*1807.5</f>
        <v>31938.506924999998</v>
      </c>
      <c r="C186" s="66">
        <f>E186-B186</f>
        <v>-1416.1169249999984</v>
      </c>
      <c r="D186" s="140"/>
      <c r="E186" s="66">
        <v>30522.39</v>
      </c>
      <c r="F186" s="79">
        <f>B186*1</f>
        <v>31938.506924999998</v>
      </c>
      <c r="G186" s="49">
        <f>8.78*1807.5</f>
        <v>15869.849999999999</v>
      </c>
      <c r="H186" s="66">
        <f>F186-G186+C186</f>
        <v>14652.54</v>
      </c>
      <c r="I186" s="116" t="s">
        <v>25</v>
      </c>
      <c r="J186" s="56">
        <f>1.15*1807.5</f>
        <v>2078.625</v>
      </c>
    </row>
    <row r="187" spans="1:10" ht="12.75">
      <c r="A187" s="171"/>
      <c r="B187" s="122"/>
      <c r="C187" s="77"/>
      <c r="D187" s="86"/>
      <c r="E187" s="78"/>
      <c r="F187" s="76"/>
      <c r="G187" s="123"/>
      <c r="H187" s="111"/>
      <c r="I187" s="108" t="s">
        <v>61</v>
      </c>
      <c r="J187" s="109">
        <f>1.21*1807.5</f>
        <v>2187.075</v>
      </c>
    </row>
    <row r="188" spans="1:10" ht="12.75">
      <c r="A188" s="171"/>
      <c r="B188" s="122"/>
      <c r="C188" s="77"/>
      <c r="D188" s="86"/>
      <c r="E188" s="78"/>
      <c r="F188" s="76"/>
      <c r="G188" s="123"/>
      <c r="H188" s="111"/>
      <c r="I188" s="108" t="s">
        <v>48</v>
      </c>
      <c r="J188" s="109">
        <f>2.62*1807.5</f>
        <v>4735.650000000001</v>
      </c>
    </row>
    <row r="189" spans="1:10" ht="13.5" thickBot="1">
      <c r="A189" s="171"/>
      <c r="B189" s="76"/>
      <c r="C189" s="77"/>
      <c r="D189" s="77"/>
      <c r="E189" s="78"/>
      <c r="F189" s="76"/>
      <c r="G189" s="110"/>
      <c r="H189" s="111"/>
      <c r="I189" s="112" t="s">
        <v>97</v>
      </c>
      <c r="J189" s="132">
        <v>25</v>
      </c>
    </row>
    <row r="190" spans="1:10" ht="13.5" thickBot="1">
      <c r="A190" s="169" t="s">
        <v>19</v>
      </c>
      <c r="B190" s="65">
        <f>17.669995*1807.5</f>
        <v>31938.5159625</v>
      </c>
      <c r="C190" s="66">
        <f>E190-B190</f>
        <v>-1393.1159625</v>
      </c>
      <c r="D190" s="84"/>
      <c r="E190" s="66">
        <v>30545.4</v>
      </c>
      <c r="F190" s="79">
        <f>B190*1</f>
        <v>31938.5159625</v>
      </c>
      <c r="G190" s="103">
        <f>8.78*1807.5</f>
        <v>15869.849999999999</v>
      </c>
      <c r="H190" s="66">
        <f>F190-G190+C190</f>
        <v>14675.550000000003</v>
      </c>
      <c r="I190" s="121" t="s">
        <v>25</v>
      </c>
      <c r="J190" s="56">
        <f>1.15*1807.5</f>
        <v>2078.625</v>
      </c>
    </row>
    <row r="191" spans="1:10" ht="12.75">
      <c r="A191" s="177"/>
      <c r="B191" s="105"/>
      <c r="C191" s="74"/>
      <c r="D191" s="83"/>
      <c r="E191" s="75"/>
      <c r="F191" s="73"/>
      <c r="G191" s="106"/>
      <c r="H191" s="107"/>
      <c r="I191" s="108" t="s">
        <v>61</v>
      </c>
      <c r="J191" s="109">
        <f>1.21*1807.5</f>
        <v>2187.075</v>
      </c>
    </row>
    <row r="192" spans="1:10" ht="12.75">
      <c r="A192" s="177"/>
      <c r="B192" s="122"/>
      <c r="C192" s="77"/>
      <c r="D192" s="86"/>
      <c r="E192" s="78"/>
      <c r="F192" s="76"/>
      <c r="G192" s="123"/>
      <c r="H192" s="111"/>
      <c r="I192" s="108" t="s">
        <v>48</v>
      </c>
      <c r="J192" s="109">
        <f>2.62*1807.5</f>
        <v>4735.650000000001</v>
      </c>
    </row>
    <row r="193" spans="1:10" ht="36">
      <c r="A193" s="177"/>
      <c r="B193" s="141"/>
      <c r="C193" s="142"/>
      <c r="D193" s="142"/>
      <c r="E193" s="143"/>
      <c r="F193" s="144"/>
      <c r="G193" s="110"/>
      <c r="H193" s="111"/>
      <c r="I193" s="45" t="s">
        <v>98</v>
      </c>
      <c r="J193" s="186">
        <v>1272</v>
      </c>
    </row>
    <row r="194" spans="1:10" ht="12.75">
      <c r="A194" s="177"/>
      <c r="B194" s="141"/>
      <c r="C194" s="142"/>
      <c r="D194" s="142"/>
      <c r="E194" s="143"/>
      <c r="F194" s="144"/>
      <c r="G194" s="110"/>
      <c r="H194" s="111"/>
      <c r="I194" s="112" t="s">
        <v>99</v>
      </c>
      <c r="J194" s="132">
        <v>25</v>
      </c>
    </row>
    <row r="195" spans="1:10" ht="24.75" thickBot="1">
      <c r="A195" s="170"/>
      <c r="B195" s="146"/>
      <c r="C195" s="147"/>
      <c r="D195" s="147"/>
      <c r="E195" s="148"/>
      <c r="F195" s="149"/>
      <c r="G195" s="118"/>
      <c r="H195" s="119"/>
      <c r="I195" s="126" t="s">
        <v>100</v>
      </c>
      <c r="J195" s="195">
        <v>504</v>
      </c>
    </row>
    <row r="196" spans="1:10" ht="24">
      <c r="A196" s="169" t="s">
        <v>19</v>
      </c>
      <c r="B196" s="196"/>
      <c r="C196" s="197"/>
      <c r="D196" s="197"/>
      <c r="E196" s="198"/>
      <c r="F196" s="199"/>
      <c r="G196" s="200"/>
      <c r="H196" s="107"/>
      <c r="I196" s="121" t="s">
        <v>101</v>
      </c>
      <c r="J196" s="201">
        <v>504</v>
      </c>
    </row>
    <row r="197" spans="1:10" ht="24">
      <c r="A197" s="177"/>
      <c r="B197" s="141"/>
      <c r="C197" s="142"/>
      <c r="D197" s="142"/>
      <c r="E197" s="143"/>
      <c r="F197" s="144"/>
      <c r="G197" s="110"/>
      <c r="H197" s="111"/>
      <c r="I197" s="112" t="s">
        <v>54</v>
      </c>
      <c r="J197" s="130">
        <v>850</v>
      </c>
    </row>
    <row r="198" spans="1:10" ht="12.75">
      <c r="A198" s="177"/>
      <c r="B198" s="141"/>
      <c r="C198" s="142"/>
      <c r="D198" s="142"/>
      <c r="E198" s="143"/>
      <c r="F198" s="144"/>
      <c r="G198" s="110"/>
      <c r="H198" s="111"/>
      <c r="I198" s="45" t="s">
        <v>102</v>
      </c>
      <c r="J198" s="193">
        <v>430</v>
      </c>
    </row>
    <row r="199" spans="1:10" ht="12.75">
      <c r="A199" s="177"/>
      <c r="B199" s="141"/>
      <c r="C199" s="142"/>
      <c r="D199" s="142"/>
      <c r="E199" s="143"/>
      <c r="F199" s="144"/>
      <c r="G199" s="110"/>
      <c r="H199" s="111"/>
      <c r="I199" s="45" t="s">
        <v>103</v>
      </c>
      <c r="J199" s="136">
        <v>430</v>
      </c>
    </row>
    <row r="200" spans="1:10" ht="24.75" thickBot="1">
      <c r="A200" s="170"/>
      <c r="B200" s="146"/>
      <c r="C200" s="147"/>
      <c r="D200" s="147"/>
      <c r="E200" s="148"/>
      <c r="F200" s="149"/>
      <c r="G200" s="118"/>
      <c r="H200" s="119"/>
      <c r="I200" s="53" t="s">
        <v>42</v>
      </c>
      <c r="J200" s="137">
        <v>-7431.79</v>
      </c>
    </row>
    <row r="201" spans="1:10" ht="13.5" thickBot="1">
      <c r="A201" s="7" t="s">
        <v>21</v>
      </c>
      <c r="B201" s="150">
        <f>SUM(B134:B190)</f>
        <v>374152.50156749994</v>
      </c>
      <c r="C201" s="151">
        <f>SUM(C134:C190)</f>
        <v>-711.8915674999662</v>
      </c>
      <c r="D201" s="151"/>
      <c r="E201" s="152">
        <f>SUM(E134:E200)</f>
        <v>373440.61000000004</v>
      </c>
      <c r="F201" s="153">
        <f>SUM(F134:F190)</f>
        <v>374152.50156749994</v>
      </c>
      <c r="G201" s="153">
        <f>SUM(G134:G190)</f>
        <v>184473.45000000004</v>
      </c>
      <c r="H201" s="154">
        <f>SUM(H134:H190)</f>
        <v>188967.16000000003</v>
      </c>
      <c r="I201" s="22"/>
      <c r="J201" s="23"/>
    </row>
    <row r="202" spans="1:10" ht="13.5" thickBot="1">
      <c r="A202" s="5"/>
      <c r="B202" s="155"/>
      <c r="C202" s="156"/>
      <c r="D202" s="156"/>
      <c r="E202" s="157"/>
      <c r="F202" s="158"/>
      <c r="G202" s="158"/>
      <c r="H202" s="158"/>
      <c r="I202" s="12" t="s">
        <v>22</v>
      </c>
      <c r="J202" s="50">
        <f>SUM(J134:J200)</f>
        <v>135184.85999999996</v>
      </c>
    </row>
    <row r="203" spans="1:10" ht="13.5" thickBot="1">
      <c r="A203" s="4"/>
      <c r="B203" s="1"/>
      <c r="C203" s="2"/>
      <c r="D203" s="2"/>
      <c r="E203" s="3"/>
      <c r="F203" s="178"/>
      <c r="G203" s="179"/>
      <c r="H203" s="179"/>
      <c r="I203" s="180"/>
      <c r="J203" s="10"/>
    </row>
    <row r="204" spans="9:10" ht="13.5" thickBot="1">
      <c r="I204" s="11" t="s">
        <v>104</v>
      </c>
      <c r="J204" s="98">
        <f>H201+J133-J202</f>
        <v>76183.09704200001</v>
      </c>
    </row>
  </sheetData>
  <sheetProtection/>
  <mergeCells count="78">
    <mergeCell ref="A180:A182"/>
    <mergeCell ref="A183:A185"/>
    <mergeCell ref="A186:A189"/>
    <mergeCell ref="A190:A195"/>
    <mergeCell ref="A196:A200"/>
    <mergeCell ref="F203:I203"/>
    <mergeCell ref="A145:A148"/>
    <mergeCell ref="A149:A152"/>
    <mergeCell ref="A153:A158"/>
    <mergeCell ref="A159:A165"/>
    <mergeCell ref="A166:A169"/>
    <mergeCell ref="A170:A179"/>
    <mergeCell ref="G131:G132"/>
    <mergeCell ref="H131:H132"/>
    <mergeCell ref="I131:J131"/>
    <mergeCell ref="B133:E133"/>
    <mergeCell ref="A134:A139"/>
    <mergeCell ref="A140:A144"/>
    <mergeCell ref="A127:J127"/>
    <mergeCell ref="A128:J128"/>
    <mergeCell ref="A130:A132"/>
    <mergeCell ref="B130:E130"/>
    <mergeCell ref="F130:J130"/>
    <mergeCell ref="B131:B132"/>
    <mergeCell ref="C131:C132"/>
    <mergeCell ref="D131:D132"/>
    <mergeCell ref="E131:E132"/>
    <mergeCell ref="F131:F132"/>
    <mergeCell ref="A104:A108"/>
    <mergeCell ref="A109:A117"/>
    <mergeCell ref="F120:I120"/>
    <mergeCell ref="A77:A80"/>
    <mergeCell ref="A81:A84"/>
    <mergeCell ref="A85:A89"/>
    <mergeCell ref="A90:A93"/>
    <mergeCell ref="A94:A99"/>
    <mergeCell ref="A100:A103"/>
    <mergeCell ref="I57:J57"/>
    <mergeCell ref="B59:E59"/>
    <mergeCell ref="A60:A64"/>
    <mergeCell ref="A65:A68"/>
    <mergeCell ref="A69:A72"/>
    <mergeCell ref="A73:A76"/>
    <mergeCell ref="A53:J53"/>
    <mergeCell ref="A54:J54"/>
    <mergeCell ref="A56:A58"/>
    <mergeCell ref="B56:E56"/>
    <mergeCell ref="F56:J56"/>
    <mergeCell ref="B57:B58"/>
    <mergeCell ref="C57:C58"/>
    <mergeCell ref="D57:D58"/>
    <mergeCell ref="G57:G58"/>
    <mergeCell ref="H57:H58"/>
    <mergeCell ref="A39:A40"/>
    <mergeCell ref="A41:A44"/>
    <mergeCell ref="F47:I47"/>
    <mergeCell ref="A20:A22"/>
    <mergeCell ref="A23:A25"/>
    <mergeCell ref="A26:A27"/>
    <mergeCell ref="A28:A31"/>
    <mergeCell ref="A32:A34"/>
    <mergeCell ref="A35:A38"/>
    <mergeCell ref="I5:J5"/>
    <mergeCell ref="B7:E7"/>
    <mergeCell ref="A8:A10"/>
    <mergeCell ref="A11:A13"/>
    <mergeCell ref="A14:A16"/>
    <mergeCell ref="A17:A19"/>
    <mergeCell ref="A1:J1"/>
    <mergeCell ref="A2:J2"/>
    <mergeCell ref="A4:A6"/>
    <mergeCell ref="B4:E4"/>
    <mergeCell ref="F4:J4"/>
    <mergeCell ref="B5:B6"/>
    <mergeCell ref="C5:C6"/>
    <mergeCell ref="D5:D6"/>
    <mergeCell ref="G5:G6"/>
    <mergeCell ref="H5:H6"/>
  </mergeCells>
  <printOptions/>
  <pageMargins left="0.17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2016-04-06T09:12:14Z</cp:lastPrinted>
  <dcterms:created xsi:type="dcterms:W3CDTF">2010-06-22T06:42:29Z</dcterms:created>
  <dcterms:modified xsi:type="dcterms:W3CDTF">2018-05-13T06:55:33Z</dcterms:modified>
  <cp:category/>
  <cp:version/>
  <cp:contentType/>
  <cp:contentStatus/>
</cp:coreProperties>
</file>