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<sst xmlns="http://schemas.openxmlformats.org/spreadsheetml/2006/main" count="225" uniqueCount="97">
  <si>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</si>
  <si>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</si>
  <si>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</si>
  <si>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</si>
  <si>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</si>
  <si>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</si>
  <si>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</si>
  <si>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</si>
  <si>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</si>
  <si>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</si>
  <si>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</si>
  <si>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</si>
  <si>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</si>
  <si>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</si>
  <si>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</si>
  <si>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</si>
  <si>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</si>
  <si>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</si>
  <si>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</si>
  <si>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</si>
  <si>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</si>
  <si>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недоплата факт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</si>
  <si>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</si>
  <si>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</si>
  <si>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</si>
  <si>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227 по ул. Просвещения</t>
  </si>
  <si>
    <t xml:space="preserve">                                                                                                          Отчёт за 2015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</si>
  <si>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ПО ООО "ЛИДЕР УК" </t>
  </si>
  <si>
    <t>2015 г.</t>
  </si>
  <si>
    <t>услуги ООО "РИЦ"</t>
  </si>
  <si>
    <t>переходящий остаток на 2016 год</t>
  </si>
  <si>
    <t>Вывоз крупногабаритного мусора</t>
  </si>
  <si>
    <t>во II п. - ремонт крыльца (цемент - 75 кг., балласт - 250 кг.)</t>
  </si>
  <si>
    <t>в III п. - ремонт крыльца (цемент - 15 кг., балласт - 50 кг.)</t>
  </si>
  <si>
    <t>поверка общедомового теплосчетчика</t>
  </si>
  <si>
    <t>окраска фасада за домом</t>
  </si>
  <si>
    <t>в подвале - ремонтные работы (шар. кран d 32 мм - 1 шт.;  переходник - 2 шт., труба - 3м.)</t>
  </si>
  <si>
    <t xml:space="preserve">во II п. на 1,3 эт. - замена эл. лампочки 40 Вт. - 2 шт. </t>
  </si>
  <si>
    <t xml:space="preserve">в подвале - замена эл. лампочки 40 Вт. - 1 шт. </t>
  </si>
  <si>
    <t>привозка щебня 15 тонн</t>
  </si>
  <si>
    <t>эл. энергия (разница между выставленными и оплаченными показаниями)</t>
  </si>
  <si>
    <t xml:space="preserve">переходящий долг                                                   </t>
  </si>
  <si>
    <t xml:space="preserve">                                                                                                          Отчёт за 2016 г.                                                                                                                                                                                                                                                   </t>
  </si>
  <si>
    <t>переплата факт</t>
  </si>
  <si>
    <t>2016 г.</t>
  </si>
  <si>
    <t xml:space="preserve">переходящий долг с 2015 года                                                   </t>
  </si>
  <si>
    <t>содержание УК</t>
  </si>
  <si>
    <t>прочистка канализации в подвале, дезинфекция подвала (белизна - 3 бут.)</t>
  </si>
  <si>
    <t>вывоз крупногабаритного мусора</t>
  </si>
  <si>
    <t>III п. 3 эт. (кв. № 33) - в эл. щите замена провода - 1,5 м.</t>
  </si>
  <si>
    <t>прочистка дороги от снега вдоль дома (погрузчиком  15 мин.)</t>
  </si>
  <si>
    <t>в подвале - насыпана отрава от мышей и крыс (200гр.)</t>
  </si>
  <si>
    <t>кв. № 13, 14, подвал - замена стояков ХВС (труба d 32 - 1,5м., труба d 26 - 8 м., шар. кран d 32 - 2 шт.; шар. кран d 26 - 1 шт.; фитинг d 32- 2 шт., соединение - 5 шт., футорка 32*25 - 1шт., патрубок 26*25 - 1шт.)</t>
  </si>
  <si>
    <t>кв. № 1, 5, 9 - замена стояка ХВС (труба d 20 - 12м., труба d 15 - 1 м., шар. кран d 15 - 2 шт.; шар. кран d 20 - 1 шт.; соединение d 15- 3 шт., соединение 25*20 - 1 шт., тройник 20*15*20 - 2 шт., соединение d 20- 1 шт., соединение 15*20 - 1 шт.)</t>
  </si>
  <si>
    <t xml:space="preserve">IIп. 3 эт. - замена эл. лампочки 40Вт - 1 шт. </t>
  </si>
  <si>
    <t xml:space="preserve">кв. № 32 - вызов аварийной службы </t>
  </si>
  <si>
    <t xml:space="preserve">Iп. 1, 3 эт.  - замена ЭСУ - 2 шт., эл. лампочек 40Вт - 2 шт. </t>
  </si>
  <si>
    <t xml:space="preserve">IIIп. 2 эт.  - замена ЭСУ - 1 шт., эл. лампочки 40Вт - 1 шт. </t>
  </si>
  <si>
    <t xml:space="preserve">около дома скошена трава </t>
  </si>
  <si>
    <t>промывка и опрессовка системы отопления</t>
  </si>
  <si>
    <t>вывоз твердых бытовых отходов</t>
  </si>
  <si>
    <t xml:space="preserve">IIп. - замена ЭСУ - 1 шт., эл. лампочки 60Вт - 1 шт. </t>
  </si>
  <si>
    <t>Iп. (уличн. освещение) - замена в прожекторе фотоэлемента - 1 шт.</t>
  </si>
  <si>
    <t>замена подъездных окон на пластиковые (6 шт.)</t>
  </si>
  <si>
    <t xml:space="preserve">IIп. 1 эт.,  IIIп. 1 эт.  - замена ЭСУ - 1 шт.,  эл. лампочки 40Вт - 2 шт. </t>
  </si>
  <si>
    <t>IIп. - подключение подъездного отопления (труба d 20 мм - 0,5 м., ш. кран d 20 - 1 шт., соединение d 20  - 4 шт.)</t>
  </si>
  <si>
    <t>оштукатуривание откосов, установка керамической плитки на подоконниках</t>
  </si>
  <si>
    <t>прочистка дороги от снега с торца дома и подъезд к контейнерам (погрузчиком 40 мин.)</t>
  </si>
  <si>
    <t xml:space="preserve">Iп. 2 эт. - замена ЭСУ - 1 шт.,  эл. лампочки 40Вт - 1 шт. </t>
  </si>
  <si>
    <t>дезиксекция подвального помещения (белизна - 2 бут., отрава - 2 пач.)</t>
  </si>
  <si>
    <t>переходящий остаток на 2017 год</t>
  </si>
  <si>
    <t xml:space="preserve"> 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</si>
  <si>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недоплата, переплата   (-/+)</t>
  </si>
  <si>
    <t>2017 г.</t>
  </si>
  <si>
    <t xml:space="preserve">переходящий долг с 2016 года                                                   </t>
  </si>
  <si>
    <t>вывоз твердых коммунальных отходов</t>
  </si>
  <si>
    <t>прочистка дороги от снега вдоль дома и подъезд к контейнерам (погрузчиком 30 мин.)</t>
  </si>
  <si>
    <t>прочистка дороги от снега вдоль дома и подъезд к контейнерам (погрузчиком 1 час.)</t>
  </si>
  <si>
    <t xml:space="preserve">IIп. 1эт. - замена ЭСУ - 1 шт., эл. лампочек 40 Вт - 1 шт. </t>
  </si>
  <si>
    <t>кв. № 30,34 - частичная замена стояка ХВС (труба d 15 - 1,5м., уголок d 15 - 1 шт.)</t>
  </si>
  <si>
    <t>кв. № 30,34 - на канализационном стояке замена манжеты d 110 - 1шт., герметик силиконовый - 1/3 бал.)</t>
  </si>
  <si>
    <t xml:space="preserve">кв. № 5 - вызов аварийной службы </t>
  </si>
  <si>
    <t xml:space="preserve">IIIп. 1 эт.  - замена эл. лампочки 40Вт - 1 шт. </t>
  </si>
  <si>
    <t>ремонт кровли (вышка 1 час. 5 мин., саморезы - 40 шт.)</t>
  </si>
  <si>
    <t>окрашена площадка под контейнера и мусорные баки</t>
  </si>
  <si>
    <t>I п. - ремонт лавочки (плаха 0,10м.*0,045м.*2м. - 3 шт., болт - 6 шт., труба d 50 - 1,3м., окраска)</t>
  </si>
  <si>
    <t>на детскую площадку привезен речной песок - 7,5т.</t>
  </si>
  <si>
    <t>покос травы на детской площадке, газонах</t>
  </si>
  <si>
    <t xml:space="preserve">II, III п. установка уличного освещения (светильник 30 Вт. - 2 шт., провод - 35м., клемма - 2 шт., фотореле - 2 шт., автомат 1 А - 1 шт., 10 А - 1 шт.)                  </t>
  </si>
  <si>
    <t>очистка подъездных козырьков - 3 шт. от мха, мусора</t>
  </si>
  <si>
    <t xml:space="preserve">IIп. 1,3 эт.  - замена автомата 25 А - 1 шт., ЭСУ - 1 шт., эл. лампочки 40Вт - 2 шт. </t>
  </si>
  <si>
    <t xml:space="preserve">Iп. 1 эт.  - ревизия эл. проводки (гофра - 1,5м., скоба - 3 шт.) </t>
  </si>
  <si>
    <t xml:space="preserve">Iп. 2,3 эт. - установлен деревянный поручень на перилах (плаха 0,08м.*0,04м.*3,2м. - 1 шт.) </t>
  </si>
  <si>
    <r>
      <t>кв. № 6 - ремонтные работы с вышки 1 час., профиль - 1,2 м</t>
    </r>
    <r>
      <rPr>
        <sz val="9"/>
        <rFont val="Arial"/>
        <family val="2"/>
      </rPr>
      <t>²</t>
    </r>
  </si>
  <si>
    <t xml:space="preserve">подвал - замена эл. лампочек 40Вт - 5 шт. </t>
  </si>
  <si>
    <t>прочистка дороги от снега вдоль дома и подъезд к контейнерам (погрузчиком 40 мин.)</t>
  </si>
  <si>
    <t>переходящий остаток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</si>
</sst>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\г\.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8"/>
      <color rgb="FFFF0000"/>
      <name val="Arial Cyr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sz val="8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" fillId="0" borderId="22" xfId="0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wrapText="1"/>
    </xf>
    <xf numFmtId="0" fontId="5" fillId="34" borderId="22" xfId="0" applyFont="1" applyFill="1" applyBorder="1" applyAlignment="1">
      <alignment horizontal="center"/>
    </xf>
    <xf numFmtId="0" fontId="4" fillId="0" borderId="2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left"/>
    </xf>
    <xf numFmtId="0" fontId="4" fillId="0" borderId="23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/>
    </xf>
    <xf numFmtId="0" fontId="47" fillId="0" borderId="29" xfId="0" applyFont="1" applyBorder="1" applyAlignment="1">
      <alignment horizontal="right"/>
    </xf>
    <xf numFmtId="0" fontId="47" fillId="0" borderId="30" xfId="0" applyFont="1" applyBorder="1" applyAlignment="1">
      <alignment horizontal="right"/>
    </xf>
    <xf numFmtId="0" fontId="47" fillId="0" borderId="31" xfId="0" applyFont="1" applyBorder="1" applyAlignment="1">
      <alignment horizontal="right"/>
    </xf>
    <xf numFmtId="0" fontId="47" fillId="0" borderId="3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33" xfId="0" applyFont="1" applyBorder="1" applyAlignment="1">
      <alignment horizontal="right"/>
    </xf>
    <xf numFmtId="0" fontId="47" fillId="0" borderId="34" xfId="0" applyFont="1" applyBorder="1" applyAlignment="1">
      <alignment horizontal="right"/>
    </xf>
    <xf numFmtId="0" fontId="47" fillId="0" borderId="34" xfId="0" applyFont="1" applyBorder="1" applyAlignment="1">
      <alignment horizontal="left" wrapText="1"/>
    </xf>
    <xf numFmtId="0" fontId="47" fillId="0" borderId="35" xfId="0" applyFont="1" applyBorder="1" applyAlignment="1">
      <alignment horizontal="right"/>
    </xf>
    <xf numFmtId="0" fontId="47" fillId="0" borderId="36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5" xfId="0" applyFont="1" applyBorder="1" applyAlignment="1">
      <alignment horizontal="left" wrapText="1"/>
    </xf>
    <xf numFmtId="0" fontId="5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2" fontId="4" fillId="0" borderId="42" xfId="0" applyNumberFormat="1" applyFont="1" applyBorder="1" applyAlignment="1">
      <alignment/>
    </xf>
    <xf numFmtId="0" fontId="4" fillId="0" borderId="23" xfId="0" applyFont="1" applyBorder="1" applyAlignment="1">
      <alignment horizontal="left" wrapText="1"/>
    </xf>
    <xf numFmtId="2" fontId="5" fillId="0" borderId="39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/>
    </xf>
    <xf numFmtId="2" fontId="1" fillId="0" borderId="43" xfId="0" applyNumberFormat="1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2" fontId="1" fillId="34" borderId="13" xfId="0" applyNumberFormat="1" applyFont="1" applyFill="1" applyBorder="1" applyAlignment="1">
      <alignment/>
    </xf>
    <xf numFmtId="0" fontId="4" fillId="35" borderId="24" xfId="0" applyFont="1" applyFill="1" applyBorder="1" applyAlignment="1">
      <alignment horizontal="left" wrapText="1"/>
    </xf>
    <xf numFmtId="0" fontId="0" fillId="0" borderId="23" xfId="0" applyFont="1" applyBorder="1" applyAlignment="1">
      <alignment vertical="center"/>
    </xf>
    <xf numFmtId="0" fontId="4" fillId="35" borderId="24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/>
    </xf>
    <xf numFmtId="0" fontId="5" fillId="35" borderId="22" xfId="0" applyFont="1" applyFill="1" applyBorder="1" applyAlignment="1">
      <alignment wrapText="1"/>
    </xf>
    <xf numFmtId="0" fontId="4" fillId="36" borderId="22" xfId="0" applyFont="1" applyFill="1" applyBorder="1" applyAlignment="1">
      <alignment wrapText="1"/>
    </xf>
    <xf numFmtId="2" fontId="0" fillId="36" borderId="22" xfId="0" applyNumberFormat="1" applyFill="1" applyBorder="1" applyAlignment="1">
      <alignment/>
    </xf>
    <xf numFmtId="2" fontId="5" fillId="0" borderId="36" xfId="0" applyNumberFormat="1" applyFont="1" applyBorder="1" applyAlignment="1">
      <alignment horizontal="right"/>
    </xf>
    <xf numFmtId="2" fontId="47" fillId="0" borderId="36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2" fontId="47" fillId="0" borderId="30" xfId="0" applyNumberFormat="1" applyFont="1" applyBorder="1" applyAlignment="1">
      <alignment horizontal="right"/>
    </xf>
    <xf numFmtId="2" fontId="47" fillId="0" borderId="31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47" fillId="0" borderId="33" xfId="0" applyNumberFormat="1" applyFont="1" applyBorder="1" applyAlignment="1">
      <alignment horizontal="right"/>
    </xf>
    <xf numFmtId="2" fontId="47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47" fillId="0" borderId="29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2" fontId="47" fillId="0" borderId="32" xfId="0" applyNumberFormat="1" applyFont="1" applyBorder="1" applyAlignment="1">
      <alignment horizontal="right"/>
    </xf>
    <xf numFmtId="2" fontId="47" fillId="0" borderId="0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2" fontId="47" fillId="0" borderId="34" xfId="0" applyNumberFormat="1" applyFont="1" applyBorder="1" applyAlignment="1">
      <alignment horizontal="left" wrapText="1"/>
    </xf>
    <xf numFmtId="2" fontId="5" fillId="0" borderId="35" xfId="0" applyNumberFormat="1" applyFont="1" applyBorder="1" applyAlignment="1">
      <alignment horizontal="left" wrapText="1"/>
    </xf>
    <xf numFmtId="2" fontId="48" fillId="0" borderId="30" xfId="0" applyNumberFormat="1" applyFont="1" applyBorder="1" applyAlignment="1">
      <alignment horizontal="right"/>
    </xf>
    <xf numFmtId="2" fontId="48" fillId="0" borderId="31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48" fillId="0" borderId="21" xfId="0" applyNumberFormat="1" applyFont="1" applyBorder="1" applyAlignment="1">
      <alignment horizontal="right"/>
    </xf>
    <xf numFmtId="2" fontId="47" fillId="0" borderId="20" xfId="0" applyNumberFormat="1" applyFont="1" applyBorder="1" applyAlignment="1">
      <alignment horizontal="right"/>
    </xf>
    <xf numFmtId="2" fontId="47" fillId="0" borderId="21" xfId="0" applyNumberFormat="1" applyFont="1" applyBorder="1" applyAlignment="1">
      <alignment horizontal="right"/>
    </xf>
    <xf numFmtId="2" fontId="47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2" fontId="1" fillId="0" borderId="47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34" borderId="26" xfId="0" applyNumberFormat="1" applyFont="1" applyFill="1" applyBorder="1" applyAlignment="1">
      <alignment horizontal="right"/>
    </xf>
    <xf numFmtId="0" fontId="5" fillId="34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36" borderId="22" xfId="0" applyFont="1" applyFill="1" applyBorder="1" applyAlignment="1">
      <alignment vertical="center" wrapText="1"/>
    </xf>
    <xf numFmtId="2" fontId="5" fillId="36" borderId="22" xfId="0" applyNumberFormat="1" applyFont="1" applyFill="1" applyBorder="1" applyAlignment="1">
      <alignment vertical="center" wrapText="1"/>
    </xf>
    <xf numFmtId="2" fontId="5" fillId="0" borderId="44" xfId="0" applyNumberFormat="1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2" fontId="5" fillId="0" borderId="48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2" fontId="4" fillId="0" borderId="42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9" fillId="0" borderId="31" xfId="0" applyFont="1" applyBorder="1" applyAlignment="1">
      <alignment horizontal="right" vertical="center"/>
    </xf>
    <xf numFmtId="0" fontId="49" fillId="0" borderId="37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 wrapText="1"/>
    </xf>
    <xf numFmtId="2" fontId="5" fillId="0" borderId="41" xfId="0" applyNumberFormat="1" applyFont="1" applyBorder="1" applyAlignment="1">
      <alignment vertical="center"/>
    </xf>
    <xf numFmtId="0" fontId="5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2" fontId="5" fillId="0" borderId="52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2" fontId="5" fillId="0" borderId="32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49" fillId="0" borderId="38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50" fillId="0" borderId="34" xfId="0" applyFont="1" applyBorder="1" applyAlignment="1">
      <alignment horizontal="right" vertical="center"/>
    </xf>
    <xf numFmtId="0" fontId="49" fillId="0" borderId="35" xfId="0" applyFont="1" applyBorder="1" applyAlignment="1">
      <alignment horizontal="right" vertical="center"/>
    </xf>
    <xf numFmtId="0" fontId="4" fillId="0" borderId="54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4" fillId="35" borderId="24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0" fillId="0" borderId="34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vertical="center"/>
    </xf>
    <xf numFmtId="0" fontId="4" fillId="35" borderId="54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4" fillId="35" borderId="23" xfId="0" applyFont="1" applyFill="1" applyBorder="1" applyAlignment="1">
      <alignment horizontal="right" vertical="center"/>
    </xf>
    <xf numFmtId="2" fontId="5" fillId="0" borderId="39" xfId="0" applyNumberFormat="1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2" fontId="5" fillId="0" borderId="37" xfId="0" applyNumberFormat="1" applyFont="1" applyBorder="1" applyAlignment="1">
      <alignment horizontal="right" vertical="center"/>
    </xf>
    <xf numFmtId="2" fontId="5" fillId="0" borderId="3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50" xfId="0" applyFont="1" applyBorder="1" applyAlignment="1">
      <alignment horizontal="left" vertical="center" wrapText="1"/>
    </xf>
    <xf numFmtId="0" fontId="4" fillId="35" borderId="28" xfId="0" applyNumberFormat="1" applyFont="1" applyFill="1" applyBorder="1" applyAlignment="1">
      <alignment vertical="center"/>
    </xf>
    <xf numFmtId="2" fontId="49" fillId="0" borderId="32" xfId="0" applyNumberFormat="1" applyFont="1" applyBorder="1" applyAlignment="1">
      <alignment vertical="center"/>
    </xf>
    <xf numFmtId="2" fontId="49" fillId="0" borderId="38" xfId="0" applyNumberFormat="1" applyFont="1" applyBorder="1" applyAlignment="1">
      <alignment horizontal="right" vertical="center"/>
    </xf>
    <xf numFmtId="0" fontId="49" fillId="0" borderId="3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vertical="center"/>
    </xf>
    <xf numFmtId="0" fontId="51" fillId="0" borderId="33" xfId="0" applyFont="1" applyBorder="1" applyAlignment="1">
      <alignment horizontal="right" vertical="center"/>
    </xf>
    <xf numFmtId="0" fontId="51" fillId="0" borderId="34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50" fillId="0" borderId="33" xfId="0" applyFont="1" applyBorder="1" applyAlignment="1">
      <alignment horizontal="right" vertical="center"/>
    </xf>
    <xf numFmtId="0" fontId="50" fillId="0" borderId="3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" fillId="0" borderId="46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2" fontId="1" fillId="0" borderId="43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34" borderId="26" xfId="0" applyFont="1" applyFill="1" applyBorder="1" applyAlignment="1">
      <alignment horizontal="right" vertical="center"/>
    </xf>
    <xf numFmtId="49" fontId="5" fillId="0" borderId="26" xfId="0" applyNumberFormat="1" applyFont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2" fontId="1" fillId="34" borderId="13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vertical="center"/>
    </xf>
    <xf numFmtId="2" fontId="0" fillId="36" borderId="22" xfId="0" applyNumberFormat="1" applyFill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45" xfId="0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45" xfId="0" applyFill="1" applyBorder="1" applyAlignment="1">
      <alignment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wrapText="1"/>
    </xf>
    <xf numFmtId="0" fontId="5" fillId="0" borderId="33" xfId="0" applyFont="1" applyBorder="1" applyAlignment="1">
      <alignment horizontal="right" vertical="center"/>
    </xf>
    <xf numFmtId="0" fontId="49" fillId="0" borderId="34" xfId="0" applyFont="1" applyBorder="1" applyAlignment="1">
      <alignment horizontal="right" vertical="center"/>
    </xf>
    <xf numFmtId="0" fontId="4" fillId="0" borderId="51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4" fillId="35" borderId="59" xfId="0" applyFont="1" applyFill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35" borderId="14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horizontal="left" vertical="center" wrapText="1"/>
    </xf>
    <xf numFmtId="2" fontId="1" fillId="36" borderId="22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06">
      <selection activeCell="J123" sqref="J123"/>
    </sheetView>
  </sheetViews>
  <sheetFormatPr defaultColWidth="9.00390625" defaultRowHeight="12.75"/>
  <cols>
    <col min="1" max="1" width="19.25390625" style="0" customWidth="1"/>
    <col min="2" max="2" width="9.875" style="0" customWidth="1"/>
    <col min="3" max="3" width="8.75390625" style="0" customWidth="1"/>
    <col min="4" max="4" width="6.875" style="0" customWidth="1"/>
    <col min="5" max="5" width="9.75390625" style="0" customWidth="1"/>
    <col min="6" max="6" width="9.25390625" style="0" customWidth="1"/>
    <col min="7" max="7" width="9.625" style="0" customWidth="1"/>
    <col min="8" max="8" width="9.125" style="0" customWidth="1"/>
    <col min="9" max="9" width="54.25390625" style="0" customWidth="1"/>
    <col min="10" max="10" width="9.75390625" style="0" customWidth="1"/>
    <col min="11" max="11" width="9.875" style="0" customWidth="1"/>
    <col min="12" max="12" width="9.00390625" style="0" customWidth="1"/>
  </cols>
  <sheetData>
    <row r="1" spans="1:10" ht="15.75">
      <c r="A1" s="213" t="s">
        <v>26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6.5" thickBot="1">
      <c r="A2" s="214" t="s">
        <v>25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3.5" thickBot="1">
      <c r="A3" s="215"/>
      <c r="B3" s="218" t="s">
        <v>24</v>
      </c>
      <c r="C3" s="219"/>
      <c r="D3" s="219"/>
      <c r="E3" s="220"/>
      <c r="F3" s="218" t="s">
        <v>27</v>
      </c>
      <c r="G3" s="219"/>
      <c r="H3" s="219"/>
      <c r="I3" s="219"/>
      <c r="J3" s="220"/>
    </row>
    <row r="4" spans="1:10" ht="13.5" thickBot="1">
      <c r="A4" s="216"/>
      <c r="B4" s="202" t="s">
        <v>0</v>
      </c>
      <c r="C4" s="222" t="s">
        <v>21</v>
      </c>
      <c r="D4" s="202" t="s">
        <v>1</v>
      </c>
      <c r="E4" s="202" t="s">
        <v>2</v>
      </c>
      <c r="F4" s="202" t="s">
        <v>3</v>
      </c>
      <c r="G4" s="202" t="s">
        <v>4</v>
      </c>
      <c r="H4" s="202" t="s">
        <v>5</v>
      </c>
      <c r="I4" s="208" t="s">
        <v>6</v>
      </c>
      <c r="J4" s="209"/>
    </row>
    <row r="5" spans="1:10" ht="13.5" thickBot="1">
      <c r="A5" s="217"/>
      <c r="B5" s="221"/>
      <c r="C5" s="223"/>
      <c r="D5" s="221"/>
      <c r="E5" s="221"/>
      <c r="F5" s="207"/>
      <c r="G5" s="207"/>
      <c r="H5" s="201"/>
      <c r="I5" s="52" t="s">
        <v>7</v>
      </c>
      <c r="J5" s="52" t="s">
        <v>8</v>
      </c>
    </row>
    <row r="6" spans="1:10" ht="13.5" thickBot="1">
      <c r="A6" s="20" t="s">
        <v>28</v>
      </c>
      <c r="B6" s="224"/>
      <c r="C6" s="225"/>
      <c r="D6" s="225"/>
      <c r="E6" s="226"/>
      <c r="F6" s="11"/>
      <c r="G6" s="12"/>
      <c r="H6" s="12"/>
      <c r="I6" s="66"/>
      <c r="J6" s="66"/>
    </row>
    <row r="7" spans="1:10" ht="13.5" thickBot="1">
      <c r="A7" s="202" t="s">
        <v>9</v>
      </c>
      <c r="B7" s="58"/>
      <c r="C7" s="39"/>
      <c r="D7" s="29"/>
      <c r="E7" s="57"/>
      <c r="F7" s="47"/>
      <c r="G7" s="49"/>
      <c r="H7" s="46"/>
      <c r="I7" s="25"/>
      <c r="J7" s="55"/>
    </row>
    <row r="8" spans="1:10" ht="12.75">
      <c r="A8" s="201"/>
      <c r="B8" s="48"/>
      <c r="C8" s="43"/>
      <c r="D8" s="31"/>
      <c r="E8" s="31"/>
      <c r="F8" s="48"/>
      <c r="G8" s="43"/>
      <c r="H8" s="40"/>
      <c r="I8" s="17"/>
      <c r="J8" s="28"/>
    </row>
    <row r="9" spans="1:10" ht="13.5" thickBot="1">
      <c r="A9" s="201"/>
      <c r="B9" s="51"/>
      <c r="C9" s="44"/>
      <c r="D9" s="33"/>
      <c r="E9" s="33"/>
      <c r="F9" s="51"/>
      <c r="G9" s="44"/>
      <c r="H9" s="41"/>
      <c r="I9" s="17"/>
      <c r="J9" s="28"/>
    </row>
    <row r="10" spans="1:10" ht="13.5" thickBot="1">
      <c r="A10" s="202" t="s">
        <v>10</v>
      </c>
      <c r="B10" s="58"/>
      <c r="C10" s="50"/>
      <c r="D10" s="38"/>
      <c r="E10" s="57"/>
      <c r="F10" s="49"/>
      <c r="G10" s="49"/>
      <c r="H10" s="46"/>
      <c r="I10" s="25"/>
      <c r="J10" s="55"/>
    </row>
    <row r="11" spans="1:10" ht="13.5" thickBot="1">
      <c r="A11" s="201"/>
      <c r="B11" s="34"/>
      <c r="C11" s="35"/>
      <c r="D11" s="35"/>
      <c r="E11" s="37"/>
      <c r="F11" s="34"/>
      <c r="G11" s="35"/>
      <c r="H11" s="45"/>
      <c r="I11" s="19"/>
      <c r="J11" s="21"/>
    </row>
    <row r="12" spans="1:10" ht="13.5" thickBot="1">
      <c r="A12" s="202" t="s">
        <v>11</v>
      </c>
      <c r="B12" s="58"/>
      <c r="C12" s="39"/>
      <c r="D12" s="29"/>
      <c r="E12" s="57"/>
      <c r="F12" s="47"/>
      <c r="G12" s="49"/>
      <c r="H12" s="46"/>
      <c r="I12" s="25"/>
      <c r="J12" s="55"/>
    </row>
    <row r="13" spans="1:10" ht="12.75">
      <c r="A13" s="201"/>
      <c r="B13" s="30"/>
      <c r="C13" s="31"/>
      <c r="D13" s="31"/>
      <c r="E13" s="31"/>
      <c r="F13" s="30"/>
      <c r="G13" s="31"/>
      <c r="H13" s="40"/>
      <c r="I13" s="17"/>
      <c r="J13" s="22"/>
    </row>
    <row r="14" spans="1:10" ht="13.5" thickBot="1">
      <c r="A14" s="201"/>
      <c r="B14" s="32"/>
      <c r="C14" s="33"/>
      <c r="D14" s="33"/>
      <c r="E14" s="33"/>
      <c r="F14" s="32"/>
      <c r="G14" s="33"/>
      <c r="H14" s="41"/>
      <c r="I14" s="17"/>
      <c r="J14" s="21"/>
    </row>
    <row r="15" spans="1:10" ht="13.5" thickBot="1">
      <c r="A15" s="202" t="s">
        <v>12</v>
      </c>
      <c r="B15" s="58"/>
      <c r="C15" s="50"/>
      <c r="D15" s="38"/>
      <c r="E15" s="57"/>
      <c r="F15" s="49"/>
      <c r="G15" s="49"/>
      <c r="H15" s="46"/>
      <c r="I15" s="25"/>
      <c r="J15" s="55"/>
    </row>
    <row r="16" spans="1:10" ht="12.75">
      <c r="A16" s="201"/>
      <c r="B16" s="30"/>
      <c r="C16" s="31"/>
      <c r="D16" s="31"/>
      <c r="E16" s="31"/>
      <c r="F16" s="30"/>
      <c r="G16" s="31"/>
      <c r="H16" s="40"/>
      <c r="I16" s="53"/>
      <c r="J16" s="22"/>
    </row>
    <row r="17" spans="1:10" ht="13.5" thickBot="1">
      <c r="A17" s="206"/>
      <c r="B17" s="34"/>
      <c r="C17" s="35"/>
      <c r="D17" s="35"/>
      <c r="E17" s="35"/>
      <c r="F17" s="34"/>
      <c r="G17" s="36"/>
      <c r="H17" s="42"/>
      <c r="I17" s="27"/>
      <c r="J17" s="18"/>
    </row>
    <row r="18" spans="1:10" ht="13.5" thickBot="1">
      <c r="A18" s="202" t="s">
        <v>13</v>
      </c>
      <c r="B18" s="58"/>
      <c r="C18" s="39"/>
      <c r="D18" s="29"/>
      <c r="E18" s="57"/>
      <c r="F18" s="47"/>
      <c r="G18" s="49"/>
      <c r="H18" s="46"/>
      <c r="I18" s="25"/>
      <c r="J18" s="55"/>
    </row>
    <row r="19" spans="1:10" ht="13.5" thickBot="1">
      <c r="A19" s="201"/>
      <c r="B19" s="30"/>
      <c r="C19" s="31"/>
      <c r="D19" s="31"/>
      <c r="E19" s="31"/>
      <c r="F19" s="30"/>
      <c r="G19" s="31"/>
      <c r="H19" s="40"/>
      <c r="I19" s="53"/>
      <c r="J19" s="22"/>
    </row>
    <row r="20" spans="1:10" ht="13.5" thickBot="1">
      <c r="A20" s="202" t="s">
        <v>14</v>
      </c>
      <c r="B20" s="58"/>
      <c r="C20" s="50"/>
      <c r="D20" s="38"/>
      <c r="E20" s="57"/>
      <c r="F20" s="49"/>
      <c r="G20" s="49"/>
      <c r="H20" s="46"/>
      <c r="I20" s="25"/>
      <c r="J20" s="55"/>
    </row>
    <row r="21" spans="1:10" ht="13.5" thickBot="1">
      <c r="A21" s="201"/>
      <c r="B21" s="30"/>
      <c r="C21" s="31"/>
      <c r="D21" s="31"/>
      <c r="E21" s="31"/>
      <c r="F21" s="30"/>
      <c r="G21" s="31"/>
      <c r="H21" s="43"/>
      <c r="I21" s="67" t="s">
        <v>41</v>
      </c>
      <c r="J21" s="22">
        <v>4793.51</v>
      </c>
    </row>
    <row r="22" spans="1:10" ht="13.5" thickBot="1">
      <c r="A22" s="201"/>
      <c r="B22" s="32"/>
      <c r="C22" s="33"/>
      <c r="D22" s="33"/>
      <c r="E22" s="33"/>
      <c r="F22" s="32"/>
      <c r="G22" s="33"/>
      <c r="H22" s="44"/>
      <c r="I22" s="27"/>
      <c r="J22" s="22"/>
    </row>
    <row r="23" spans="1:10" ht="13.5" thickBot="1">
      <c r="A23" s="202" t="s">
        <v>15</v>
      </c>
      <c r="B23" s="58">
        <f>14.93*1786.7</f>
        <v>26675.431</v>
      </c>
      <c r="C23" s="69"/>
      <c r="D23" s="70"/>
      <c r="E23" s="57">
        <f>B23-C23</f>
        <v>26675.431</v>
      </c>
      <c r="F23" s="71">
        <f>B23*1</f>
        <v>26675.431</v>
      </c>
      <c r="G23" s="71">
        <f>8.99*1786.7</f>
        <v>16062.433</v>
      </c>
      <c r="H23" s="57">
        <f>E23-G23</f>
        <v>10612.998</v>
      </c>
      <c r="I23" s="25" t="s">
        <v>29</v>
      </c>
      <c r="J23" s="55">
        <f>1.1559*1786.7</f>
        <v>2065.24653</v>
      </c>
    </row>
    <row r="24" spans="1:10" ht="12.75">
      <c r="A24" s="201"/>
      <c r="B24" s="72"/>
      <c r="C24" s="73"/>
      <c r="D24" s="73"/>
      <c r="E24" s="73"/>
      <c r="F24" s="72"/>
      <c r="G24" s="73"/>
      <c r="H24" s="74"/>
      <c r="I24" s="62" t="s">
        <v>33</v>
      </c>
      <c r="J24" s="22">
        <v>118</v>
      </c>
    </row>
    <row r="25" spans="1:10" ht="13.5" thickBot="1">
      <c r="A25" s="206"/>
      <c r="B25" s="75"/>
      <c r="C25" s="76"/>
      <c r="D25" s="76"/>
      <c r="E25" s="76"/>
      <c r="F25" s="75"/>
      <c r="G25" s="76"/>
      <c r="H25" s="77"/>
      <c r="I25" s="62" t="s">
        <v>32</v>
      </c>
      <c r="J25" s="18">
        <v>590</v>
      </c>
    </row>
    <row r="26" spans="1:10" ht="13.5" thickBot="1">
      <c r="A26" s="202" t="s">
        <v>16</v>
      </c>
      <c r="B26" s="58">
        <f>14.93*1786.7</f>
        <v>26675.431</v>
      </c>
      <c r="C26" s="69"/>
      <c r="D26" s="78"/>
      <c r="E26" s="57">
        <f>B26-C26</f>
        <v>26675.431</v>
      </c>
      <c r="F26" s="79">
        <f>B26*1</f>
        <v>26675.431</v>
      </c>
      <c r="G26" s="71">
        <f>8.99*1786.7</f>
        <v>16062.433</v>
      </c>
      <c r="H26" s="57">
        <f>E26-G26</f>
        <v>10612.998</v>
      </c>
      <c r="I26" s="25" t="s">
        <v>29</v>
      </c>
      <c r="J26" s="55">
        <f>1.1559*1786.7</f>
        <v>2065.24653</v>
      </c>
    </row>
    <row r="27" spans="1:10" ht="12.75">
      <c r="A27" s="201"/>
      <c r="B27" s="72"/>
      <c r="C27" s="73"/>
      <c r="D27" s="73"/>
      <c r="E27" s="73"/>
      <c r="F27" s="72"/>
      <c r="G27" s="73"/>
      <c r="H27" s="74"/>
      <c r="I27" s="54" t="s">
        <v>34</v>
      </c>
      <c r="J27" s="22">
        <v>7805.7</v>
      </c>
    </row>
    <row r="28" spans="1:10" ht="12.75">
      <c r="A28" s="201"/>
      <c r="B28" s="80"/>
      <c r="C28" s="81"/>
      <c r="D28" s="81"/>
      <c r="E28" s="81"/>
      <c r="F28" s="80"/>
      <c r="G28" s="81"/>
      <c r="H28" s="82"/>
      <c r="I28" s="27" t="s">
        <v>31</v>
      </c>
      <c r="J28" s="22">
        <v>700</v>
      </c>
    </row>
    <row r="29" spans="1:10" ht="13.5" thickBot="1">
      <c r="A29" s="201"/>
      <c r="B29" s="80"/>
      <c r="C29" s="81"/>
      <c r="D29" s="81"/>
      <c r="E29" s="81"/>
      <c r="F29" s="75"/>
      <c r="G29" s="76"/>
      <c r="H29" s="77"/>
      <c r="I29" s="64" t="s">
        <v>35</v>
      </c>
      <c r="J29" s="22">
        <v>2796</v>
      </c>
    </row>
    <row r="30" spans="1:10" ht="13.5" thickBot="1">
      <c r="A30" s="202" t="s">
        <v>17</v>
      </c>
      <c r="B30" s="58">
        <f>14.93*1787.0148</f>
        <v>26680.130964</v>
      </c>
      <c r="C30" s="69"/>
      <c r="D30" s="70"/>
      <c r="E30" s="57">
        <f>B30-C30</f>
        <v>26680.130964</v>
      </c>
      <c r="F30" s="71">
        <f>B30*1</f>
        <v>26680.130964</v>
      </c>
      <c r="G30" s="71">
        <f>9.39*1786.7</f>
        <v>16777.113</v>
      </c>
      <c r="H30" s="57">
        <f>E30-G30</f>
        <v>9903.017963999999</v>
      </c>
      <c r="I30" s="25" t="s">
        <v>29</v>
      </c>
      <c r="J30" s="55">
        <f>1.2078*1786.7</f>
        <v>2157.97626</v>
      </c>
    </row>
    <row r="31" spans="1:10" ht="24">
      <c r="A31" s="201"/>
      <c r="B31" s="80"/>
      <c r="C31" s="81"/>
      <c r="D31" s="81"/>
      <c r="E31" s="81"/>
      <c r="F31" s="80"/>
      <c r="G31" s="81"/>
      <c r="H31" s="82"/>
      <c r="I31" s="53" t="s">
        <v>36</v>
      </c>
      <c r="J31" s="18">
        <v>1483</v>
      </c>
    </row>
    <row r="32" spans="1:10" ht="13.5" thickBot="1">
      <c r="A32" s="206"/>
      <c r="B32" s="75"/>
      <c r="C32" s="76"/>
      <c r="D32" s="76"/>
      <c r="E32" s="76"/>
      <c r="F32" s="75"/>
      <c r="G32" s="76"/>
      <c r="H32" s="77"/>
      <c r="I32" s="16" t="s">
        <v>37</v>
      </c>
      <c r="J32" s="63">
        <v>50</v>
      </c>
    </row>
    <row r="33" spans="1:10" ht="13.5" thickBot="1">
      <c r="A33" s="202" t="s">
        <v>18</v>
      </c>
      <c r="B33" s="58">
        <f>14.93*1787.6</f>
        <v>26688.868</v>
      </c>
      <c r="C33" s="69"/>
      <c r="D33" s="70"/>
      <c r="E33" s="57">
        <f>B33-C33</f>
        <v>26688.868</v>
      </c>
      <c r="F33" s="71">
        <f>B33*1</f>
        <v>26688.868</v>
      </c>
      <c r="G33" s="71">
        <f>9.39*1786.7</f>
        <v>16777.113</v>
      </c>
      <c r="H33" s="57">
        <f>E33-G33</f>
        <v>9911.754999999997</v>
      </c>
      <c r="I33" s="25" t="s">
        <v>29</v>
      </c>
      <c r="J33" s="55">
        <f>1.2078*1786.7</f>
        <v>2157.97626</v>
      </c>
    </row>
    <row r="34" spans="1:10" ht="12.75">
      <c r="A34" s="201"/>
      <c r="B34" s="72"/>
      <c r="C34" s="73"/>
      <c r="D34" s="73"/>
      <c r="E34" s="73"/>
      <c r="F34" s="72"/>
      <c r="G34" s="73"/>
      <c r="H34" s="74"/>
      <c r="I34" s="17" t="s">
        <v>38</v>
      </c>
      <c r="J34" s="22">
        <v>25</v>
      </c>
    </row>
    <row r="35" spans="1:10" ht="13.5" thickBot="1">
      <c r="A35" s="206"/>
      <c r="B35" s="75"/>
      <c r="C35" s="76"/>
      <c r="D35" s="76"/>
      <c r="E35" s="76"/>
      <c r="F35" s="75"/>
      <c r="G35" s="83"/>
      <c r="H35" s="84"/>
      <c r="I35" s="65" t="s">
        <v>39</v>
      </c>
      <c r="J35" s="24">
        <v>4000</v>
      </c>
    </row>
    <row r="36" spans="1:10" ht="13.5" thickBot="1">
      <c r="A36" s="202" t="s">
        <v>19</v>
      </c>
      <c r="B36" s="58">
        <f>14.93*1787.6</f>
        <v>26688.868</v>
      </c>
      <c r="C36" s="69"/>
      <c r="D36" s="78"/>
      <c r="E36" s="57">
        <f>B36-C36</f>
        <v>26688.868</v>
      </c>
      <c r="F36" s="79">
        <f>B36*1</f>
        <v>26688.868</v>
      </c>
      <c r="G36" s="71">
        <f>9.39*1786.7</f>
        <v>16777.113</v>
      </c>
      <c r="H36" s="57">
        <f>E36-G36</f>
        <v>9911.754999999997</v>
      </c>
      <c r="I36" s="25" t="s">
        <v>29</v>
      </c>
      <c r="J36" s="55">
        <f>1.2078*1786.7</f>
        <v>2157.97626</v>
      </c>
    </row>
    <row r="37" spans="1:10" ht="13.5" thickBot="1">
      <c r="A37" s="201"/>
      <c r="B37" s="85"/>
      <c r="C37" s="86"/>
      <c r="D37" s="86"/>
      <c r="E37" s="86"/>
      <c r="F37" s="85"/>
      <c r="G37" s="73"/>
      <c r="H37" s="74"/>
      <c r="I37" s="26"/>
      <c r="J37" s="22"/>
    </row>
    <row r="38" spans="1:10" ht="13.5" thickBot="1">
      <c r="A38" s="202" t="s">
        <v>20</v>
      </c>
      <c r="B38" s="58">
        <f>14.93*1787.6</f>
        <v>26688.868</v>
      </c>
      <c r="C38" s="87">
        <v>528.95</v>
      </c>
      <c r="D38" s="78"/>
      <c r="E38" s="57">
        <f>B38-C38</f>
        <v>26159.917999999998</v>
      </c>
      <c r="F38" s="88">
        <f>B38*1</f>
        <v>26688.868</v>
      </c>
      <c r="G38" s="71">
        <f>9.39*1786.7</f>
        <v>16777.113</v>
      </c>
      <c r="H38" s="57">
        <f>E38-G38</f>
        <v>9382.804999999997</v>
      </c>
      <c r="I38" s="25" t="s">
        <v>29</v>
      </c>
      <c r="J38" s="55">
        <f>1.2078*1786.7</f>
        <v>2157.97626</v>
      </c>
    </row>
    <row r="39" spans="1:10" ht="24.75" thickBot="1">
      <c r="A39" s="201"/>
      <c r="B39" s="89"/>
      <c r="C39" s="90"/>
      <c r="D39" s="90"/>
      <c r="E39" s="90"/>
      <c r="F39" s="91"/>
      <c r="G39" s="92"/>
      <c r="H39" s="93"/>
      <c r="I39" s="56" t="s">
        <v>40</v>
      </c>
      <c r="J39" s="24">
        <v>7635.01</v>
      </c>
    </row>
    <row r="40" spans="1:10" ht="12.75">
      <c r="A40" s="10" t="s">
        <v>22</v>
      </c>
      <c r="B40" s="94">
        <f>SUM(B7:B38)</f>
        <v>160097.596964</v>
      </c>
      <c r="C40" s="95">
        <f>SUM(C7:C38)</f>
        <v>528.95</v>
      </c>
      <c r="D40" s="95"/>
      <c r="E40" s="59">
        <f>SUM(E7:E39)</f>
        <v>159568.646964</v>
      </c>
      <c r="F40" s="96">
        <f>SUM(F7:F38)</f>
        <v>160097.596964</v>
      </c>
      <c r="G40" s="96">
        <f>SUM(G7:G38)</f>
        <v>99233.318</v>
      </c>
      <c r="H40" s="97">
        <f>SUM(H7:H38)</f>
        <v>60335.328963999986</v>
      </c>
      <c r="I40" s="23"/>
      <c r="J40" s="60"/>
    </row>
    <row r="41" spans="1:10" ht="13.5" thickBot="1">
      <c r="A41" s="5"/>
      <c r="B41" s="6"/>
      <c r="C41" s="7"/>
      <c r="D41" s="7"/>
      <c r="E41" s="8"/>
      <c r="F41" s="9"/>
      <c r="G41" s="9"/>
      <c r="H41" s="9"/>
      <c r="I41" s="15" t="s">
        <v>23</v>
      </c>
      <c r="J41" s="61">
        <f>SUM(J23:J39)</f>
        <v>37965.1081</v>
      </c>
    </row>
    <row r="42" spans="1:10" ht="13.5" thickBot="1">
      <c r="A42" s="4"/>
      <c r="B42" s="1"/>
      <c r="C42" s="2"/>
      <c r="D42" s="2"/>
      <c r="E42" s="3"/>
      <c r="F42" s="227"/>
      <c r="G42" s="228"/>
      <c r="H42" s="228"/>
      <c r="I42" s="229"/>
      <c r="J42" s="13"/>
    </row>
    <row r="43" spans="9:10" ht="13.5" thickBot="1">
      <c r="I43" s="14" t="s">
        <v>30</v>
      </c>
      <c r="J43" s="68">
        <f>H40+J21-J41</f>
        <v>27163.73086399999</v>
      </c>
    </row>
    <row r="49" spans="1:10" ht="15.75">
      <c r="A49" s="213" t="s">
        <v>42</v>
      </c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ht="16.5" thickBot="1">
      <c r="A50" s="214" t="s">
        <v>25</v>
      </c>
      <c r="B50" s="214"/>
      <c r="C50" s="214"/>
      <c r="D50" s="214"/>
      <c r="E50" s="214"/>
      <c r="F50" s="214"/>
      <c r="G50" s="214"/>
      <c r="H50" s="214"/>
      <c r="I50" s="214"/>
      <c r="J50" s="214"/>
    </row>
    <row r="51" spans="1:10" ht="13.5" thickBot="1">
      <c r="A51" s="215"/>
      <c r="B51" s="218" t="s">
        <v>24</v>
      </c>
      <c r="C51" s="219"/>
      <c r="D51" s="219"/>
      <c r="E51" s="220"/>
      <c r="F51" s="218" t="s">
        <v>27</v>
      </c>
      <c r="G51" s="219"/>
      <c r="H51" s="219"/>
      <c r="I51" s="219"/>
      <c r="J51" s="220"/>
    </row>
    <row r="52" spans="1:10" ht="13.5" thickBot="1">
      <c r="A52" s="216"/>
      <c r="B52" s="202" t="s">
        <v>0</v>
      </c>
      <c r="C52" s="222" t="s">
        <v>43</v>
      </c>
      <c r="D52" s="202" t="s">
        <v>1</v>
      </c>
      <c r="E52" s="202" t="s">
        <v>2</v>
      </c>
      <c r="F52" s="202" t="s">
        <v>3</v>
      </c>
      <c r="G52" s="202" t="s">
        <v>4</v>
      </c>
      <c r="H52" s="202" t="s">
        <v>5</v>
      </c>
      <c r="I52" s="208" t="s">
        <v>6</v>
      </c>
      <c r="J52" s="209"/>
    </row>
    <row r="53" spans="1:10" ht="13.5" thickBot="1">
      <c r="A53" s="217"/>
      <c r="B53" s="221"/>
      <c r="C53" s="223"/>
      <c r="D53" s="221"/>
      <c r="E53" s="221"/>
      <c r="F53" s="207"/>
      <c r="G53" s="207"/>
      <c r="H53" s="201"/>
      <c r="I53" s="52" t="s">
        <v>7</v>
      </c>
      <c r="J53" s="52" t="s">
        <v>8</v>
      </c>
    </row>
    <row r="54" spans="1:10" ht="13.5" thickBot="1">
      <c r="A54" s="98" t="s">
        <v>44</v>
      </c>
      <c r="B54" s="210"/>
      <c r="C54" s="211"/>
      <c r="D54" s="211"/>
      <c r="E54" s="212"/>
      <c r="F54" s="99"/>
      <c r="G54" s="100"/>
      <c r="H54" s="100"/>
      <c r="I54" s="101" t="s">
        <v>45</v>
      </c>
      <c r="J54" s="102">
        <f>J43</f>
        <v>27163.73086399999</v>
      </c>
    </row>
    <row r="55" spans="1:10" ht="13.5" thickBot="1">
      <c r="A55" s="202" t="s">
        <v>9</v>
      </c>
      <c r="B55" s="103">
        <f>14.93*1787.7</f>
        <v>26690.361</v>
      </c>
      <c r="C55" s="104">
        <v>80.7</v>
      </c>
      <c r="D55" s="105"/>
      <c r="E55" s="106">
        <f>B55+C55</f>
        <v>26771.061</v>
      </c>
      <c r="F55" s="107">
        <f>B55*1</f>
        <v>26690.361</v>
      </c>
      <c r="G55" s="108">
        <f>8.05*1787.7</f>
        <v>14390.985000000002</v>
      </c>
      <c r="H55" s="109">
        <f>F55-G55+C55</f>
        <v>12380.076</v>
      </c>
      <c r="I55" s="110" t="s">
        <v>29</v>
      </c>
      <c r="J55" s="111">
        <f>1.15*1787.7</f>
        <v>2055.855</v>
      </c>
    </row>
    <row r="56" spans="1:10" ht="12.75">
      <c r="A56" s="201"/>
      <c r="B56" s="112"/>
      <c r="C56" s="113"/>
      <c r="D56" s="114"/>
      <c r="E56" s="115"/>
      <c r="F56" s="116"/>
      <c r="G56" s="117"/>
      <c r="H56" s="118"/>
      <c r="I56" s="119" t="s">
        <v>46</v>
      </c>
      <c r="J56" s="120">
        <f>2.33*1787.7</f>
        <v>4165.341</v>
      </c>
    </row>
    <row r="57" spans="1:10" ht="24">
      <c r="A57" s="201"/>
      <c r="B57" s="121"/>
      <c r="C57" s="122"/>
      <c r="D57" s="123"/>
      <c r="E57" s="123"/>
      <c r="F57" s="121"/>
      <c r="G57" s="124"/>
      <c r="H57" s="125"/>
      <c r="I57" s="126" t="s">
        <v>47</v>
      </c>
      <c r="J57" s="127">
        <v>60</v>
      </c>
    </row>
    <row r="58" spans="1:10" ht="12.75">
      <c r="A58" s="201"/>
      <c r="B58" s="121"/>
      <c r="C58" s="122"/>
      <c r="D58" s="123"/>
      <c r="E58" s="123"/>
      <c r="F58" s="121"/>
      <c r="G58" s="124"/>
      <c r="H58" s="125"/>
      <c r="I58" s="128" t="s">
        <v>48</v>
      </c>
      <c r="J58" s="127">
        <v>750</v>
      </c>
    </row>
    <row r="59" spans="1:10" ht="13.5" thickBot="1">
      <c r="A59" s="201"/>
      <c r="B59" s="121"/>
      <c r="C59" s="122"/>
      <c r="D59" s="123"/>
      <c r="E59" s="123"/>
      <c r="F59" s="121"/>
      <c r="G59" s="124"/>
      <c r="H59" s="125"/>
      <c r="I59" s="128" t="s">
        <v>49</v>
      </c>
      <c r="J59" s="127">
        <v>45</v>
      </c>
    </row>
    <row r="60" spans="1:10" ht="13.5" thickBot="1">
      <c r="A60" s="200" t="s">
        <v>10</v>
      </c>
      <c r="B60" s="129">
        <f>14.93*1787.7</f>
        <v>26690.361</v>
      </c>
      <c r="C60" s="130">
        <v>80.7</v>
      </c>
      <c r="D60" s="131"/>
      <c r="E60" s="132">
        <f>B60+C60</f>
        <v>26771.061</v>
      </c>
      <c r="F60" s="133">
        <f>B60*1</f>
        <v>26690.361</v>
      </c>
      <c r="G60" s="133">
        <f>8.05*1787.7</f>
        <v>14390.985000000002</v>
      </c>
      <c r="H60" s="134">
        <f>F60-G60+C60</f>
        <v>12380.076</v>
      </c>
      <c r="I60" s="135" t="s">
        <v>29</v>
      </c>
      <c r="J60" s="111">
        <f>1.15*1787.7</f>
        <v>2055.855</v>
      </c>
    </row>
    <row r="61" spans="1:10" ht="12.75">
      <c r="A61" s="201"/>
      <c r="B61" s="136"/>
      <c r="C61" s="122"/>
      <c r="D61" s="123"/>
      <c r="E61" s="137"/>
      <c r="F61" s="121"/>
      <c r="G61" s="124"/>
      <c r="H61" s="138"/>
      <c r="I61" s="119" t="s">
        <v>46</v>
      </c>
      <c r="J61" s="120">
        <f>2.33*1787.7</f>
        <v>4165.341</v>
      </c>
    </row>
    <row r="62" spans="1:10" ht="12.75">
      <c r="A62" s="201"/>
      <c r="B62" s="136"/>
      <c r="C62" s="122"/>
      <c r="D62" s="123"/>
      <c r="E62" s="137"/>
      <c r="F62" s="121"/>
      <c r="G62" s="124"/>
      <c r="H62" s="125"/>
      <c r="I62" s="128" t="s">
        <v>50</v>
      </c>
      <c r="J62" s="139">
        <v>325</v>
      </c>
    </row>
    <row r="63" spans="1:10" ht="13.5" thickBot="1">
      <c r="A63" s="201"/>
      <c r="B63" s="140"/>
      <c r="C63" s="141"/>
      <c r="D63" s="141"/>
      <c r="E63" s="141"/>
      <c r="F63" s="140"/>
      <c r="G63" s="142"/>
      <c r="H63" s="143"/>
      <c r="I63" s="144" t="s">
        <v>51</v>
      </c>
      <c r="J63" s="145">
        <v>80</v>
      </c>
    </row>
    <row r="64" spans="1:10" ht="13.5" thickBot="1">
      <c r="A64" s="200" t="s">
        <v>11</v>
      </c>
      <c r="B64" s="129">
        <f>14.93*1787.7</f>
        <v>26690.361</v>
      </c>
      <c r="C64" s="130">
        <v>80.7</v>
      </c>
      <c r="D64" s="131"/>
      <c r="E64" s="132">
        <f>B64+C64</f>
        <v>26771.061</v>
      </c>
      <c r="F64" s="146">
        <f>B64*1</f>
        <v>26690.361</v>
      </c>
      <c r="G64" s="108">
        <f>8.05*1787.7</f>
        <v>14390.985000000002</v>
      </c>
      <c r="H64" s="147">
        <f>F64-G64+C64</f>
        <v>12380.076</v>
      </c>
      <c r="I64" s="135" t="s">
        <v>29</v>
      </c>
      <c r="J64" s="111">
        <f>1.15*1787.7</f>
        <v>2055.855</v>
      </c>
    </row>
    <row r="65" spans="1:10" ht="12.75">
      <c r="A65" s="201"/>
      <c r="B65" s="112"/>
      <c r="C65" s="113"/>
      <c r="D65" s="114"/>
      <c r="E65" s="115"/>
      <c r="F65" s="116"/>
      <c r="G65" s="117"/>
      <c r="H65" s="118"/>
      <c r="I65" s="119" t="s">
        <v>46</v>
      </c>
      <c r="J65" s="120">
        <f>2.33*1787.7</f>
        <v>4165.341</v>
      </c>
    </row>
    <row r="66" spans="1:10" ht="48.75" thickBot="1">
      <c r="A66" s="201"/>
      <c r="B66" s="148"/>
      <c r="C66" s="123"/>
      <c r="D66" s="123"/>
      <c r="E66" s="123"/>
      <c r="F66" s="148"/>
      <c r="G66" s="149"/>
      <c r="H66" s="125"/>
      <c r="I66" s="128" t="s">
        <v>52</v>
      </c>
      <c r="J66" s="150">
        <v>10700</v>
      </c>
    </row>
    <row r="67" spans="1:10" ht="13.5" thickBot="1">
      <c r="A67" s="200" t="s">
        <v>12</v>
      </c>
      <c r="B67" s="129">
        <f>14.93*1787.7</f>
        <v>26690.361</v>
      </c>
      <c r="C67" s="130">
        <v>80.7</v>
      </c>
      <c r="D67" s="131"/>
      <c r="E67" s="132">
        <f>B67+C67</f>
        <v>26771.061</v>
      </c>
      <c r="F67" s="108">
        <f>B67*1</f>
        <v>26690.361</v>
      </c>
      <c r="G67" s="108">
        <f>8.05*1787.7</f>
        <v>14390.985000000002</v>
      </c>
      <c r="H67" s="151">
        <f>F67-G67+C67</f>
        <v>12380.076</v>
      </c>
      <c r="I67" s="135" t="s">
        <v>29</v>
      </c>
      <c r="J67" s="111">
        <f>1.15*1787.7</f>
        <v>2055.855</v>
      </c>
    </row>
    <row r="68" spans="1:10" ht="12.75">
      <c r="A68" s="201"/>
      <c r="B68" s="136"/>
      <c r="C68" s="122"/>
      <c r="D68" s="123"/>
      <c r="E68" s="137"/>
      <c r="F68" s="116"/>
      <c r="G68" s="117"/>
      <c r="H68" s="118"/>
      <c r="I68" s="119" t="s">
        <v>46</v>
      </c>
      <c r="J68" s="120">
        <f>2.33*1787.7</f>
        <v>4165.341</v>
      </c>
    </row>
    <row r="69" spans="1:10" ht="48">
      <c r="A69" s="201"/>
      <c r="B69" s="148"/>
      <c r="C69" s="123"/>
      <c r="D69" s="123"/>
      <c r="E69" s="123"/>
      <c r="F69" s="148"/>
      <c r="G69" s="149"/>
      <c r="H69" s="125"/>
      <c r="I69" s="128" t="s">
        <v>53</v>
      </c>
      <c r="J69" s="150">
        <v>12487</v>
      </c>
    </row>
    <row r="70" spans="1:10" ht="12.75">
      <c r="A70" s="201"/>
      <c r="B70" s="148"/>
      <c r="C70" s="123"/>
      <c r="D70" s="123"/>
      <c r="E70" s="123"/>
      <c r="F70" s="148"/>
      <c r="G70" s="149"/>
      <c r="H70" s="125"/>
      <c r="I70" s="128" t="s">
        <v>54</v>
      </c>
      <c r="J70" s="152">
        <v>25</v>
      </c>
    </row>
    <row r="71" spans="1:10" ht="13.5" thickBot="1">
      <c r="A71" s="206"/>
      <c r="B71" s="140"/>
      <c r="C71" s="141"/>
      <c r="D71" s="141"/>
      <c r="E71" s="141"/>
      <c r="F71" s="140"/>
      <c r="G71" s="153"/>
      <c r="H71" s="154"/>
      <c r="I71" s="128" t="s">
        <v>55</v>
      </c>
      <c r="J71" s="145">
        <v>400</v>
      </c>
    </row>
    <row r="72" spans="1:10" ht="13.5" thickBot="1">
      <c r="A72" s="200" t="s">
        <v>13</v>
      </c>
      <c r="B72" s="129">
        <f>14.93*1787.7</f>
        <v>26690.361</v>
      </c>
      <c r="C72" s="130">
        <v>80.7</v>
      </c>
      <c r="D72" s="131"/>
      <c r="E72" s="132">
        <f>B72+C72</f>
        <v>26771.061</v>
      </c>
      <c r="F72" s="133">
        <f>B72*1</f>
        <v>26690.361</v>
      </c>
      <c r="G72" s="133">
        <f>8.05*1787.7</f>
        <v>14390.985000000002</v>
      </c>
      <c r="H72" s="134">
        <f>F72-G72+C72</f>
        <v>12380.076</v>
      </c>
      <c r="I72" s="155" t="s">
        <v>29</v>
      </c>
      <c r="J72" s="111">
        <f>1.15*1787.7</f>
        <v>2055.855</v>
      </c>
    </row>
    <row r="73" spans="1:10" ht="12.75">
      <c r="A73" s="201"/>
      <c r="B73" s="136"/>
      <c r="C73" s="122"/>
      <c r="D73" s="123"/>
      <c r="E73" s="137"/>
      <c r="F73" s="121"/>
      <c r="G73" s="124"/>
      <c r="H73" s="138"/>
      <c r="I73" s="119" t="s">
        <v>46</v>
      </c>
      <c r="J73" s="120">
        <f>2.33*1787.7</f>
        <v>4165.341</v>
      </c>
    </row>
    <row r="74" spans="1:10" ht="12.75">
      <c r="A74" s="201"/>
      <c r="B74" s="136"/>
      <c r="C74" s="122"/>
      <c r="D74" s="123"/>
      <c r="E74" s="137"/>
      <c r="F74" s="121"/>
      <c r="G74" s="124"/>
      <c r="H74" s="125"/>
      <c r="I74" s="128" t="s">
        <v>48</v>
      </c>
      <c r="J74" s="156">
        <v>750</v>
      </c>
    </row>
    <row r="75" spans="1:10" ht="13.5" thickBot="1">
      <c r="A75" s="201"/>
      <c r="B75" s="140"/>
      <c r="C75" s="141"/>
      <c r="D75" s="141"/>
      <c r="E75" s="141"/>
      <c r="F75" s="148"/>
      <c r="G75" s="149"/>
      <c r="H75" s="125"/>
      <c r="I75" s="128" t="s">
        <v>56</v>
      </c>
      <c r="J75" s="152">
        <v>640</v>
      </c>
    </row>
    <row r="76" spans="1:10" ht="13.5" thickBot="1">
      <c r="A76" s="200" t="s">
        <v>14</v>
      </c>
      <c r="B76" s="129">
        <f>14.93*1787.7</f>
        <v>26690.361</v>
      </c>
      <c r="C76" s="130">
        <v>80.7</v>
      </c>
      <c r="D76" s="131"/>
      <c r="E76" s="132">
        <f>B76+C76</f>
        <v>26771.061</v>
      </c>
      <c r="F76" s="133">
        <f>B76*1</f>
        <v>26690.361</v>
      </c>
      <c r="G76" s="133">
        <f>8.05*1787.7</f>
        <v>14390.985000000002</v>
      </c>
      <c r="H76" s="134">
        <f>F76-G76+C76</f>
        <v>12380.076</v>
      </c>
      <c r="I76" s="135" t="s">
        <v>29</v>
      </c>
      <c r="J76" s="111">
        <f>1.15*1787.7</f>
        <v>2055.855</v>
      </c>
    </row>
    <row r="77" spans="1:10" ht="12.75">
      <c r="A77" s="201"/>
      <c r="B77" s="136"/>
      <c r="C77" s="122"/>
      <c r="D77" s="123"/>
      <c r="E77" s="137"/>
      <c r="F77" s="121"/>
      <c r="G77" s="124"/>
      <c r="H77" s="138"/>
      <c r="I77" s="119" t="s">
        <v>46</v>
      </c>
      <c r="J77" s="120">
        <f>2.33*1787.7</f>
        <v>4165.341</v>
      </c>
    </row>
    <row r="78" spans="1:10" ht="12.75">
      <c r="A78" s="201"/>
      <c r="B78" s="148"/>
      <c r="C78" s="123"/>
      <c r="D78" s="123"/>
      <c r="E78" s="123"/>
      <c r="F78" s="148"/>
      <c r="G78" s="149"/>
      <c r="H78" s="125"/>
      <c r="I78" s="128" t="s">
        <v>57</v>
      </c>
      <c r="J78" s="152">
        <v>320</v>
      </c>
    </row>
    <row r="79" spans="1:10" ht="12.75">
      <c r="A79" s="201"/>
      <c r="B79" s="148"/>
      <c r="C79" s="123"/>
      <c r="D79" s="123"/>
      <c r="E79" s="123"/>
      <c r="F79" s="148"/>
      <c r="G79" s="149"/>
      <c r="H79" s="125"/>
      <c r="I79" s="128" t="s">
        <v>58</v>
      </c>
      <c r="J79" s="152">
        <v>748</v>
      </c>
    </row>
    <row r="80" spans="1:10" ht="13.5" thickBot="1">
      <c r="A80" s="201"/>
      <c r="B80" s="148"/>
      <c r="C80" s="123"/>
      <c r="D80" s="123"/>
      <c r="E80" s="123"/>
      <c r="F80" s="148"/>
      <c r="G80" s="149"/>
      <c r="H80" s="125"/>
      <c r="I80" s="157" t="s">
        <v>59</v>
      </c>
      <c r="J80" s="152">
        <v>3850</v>
      </c>
    </row>
    <row r="81" spans="1:10" ht="13.5" thickBot="1">
      <c r="A81" s="200" t="s">
        <v>15</v>
      </c>
      <c r="B81" s="129">
        <f>16.83*1787.7</f>
        <v>30086.990999999998</v>
      </c>
      <c r="C81" s="104">
        <v>80.7</v>
      </c>
      <c r="D81" s="105"/>
      <c r="E81" s="132">
        <f>B81+C81</f>
        <v>30167.691</v>
      </c>
      <c r="F81" s="133">
        <f>B81*1</f>
        <v>30086.990999999998</v>
      </c>
      <c r="G81" s="108">
        <f>8.05*1787.7</f>
        <v>14390.985000000002</v>
      </c>
      <c r="H81" s="134">
        <f>F81-G81+C81</f>
        <v>15776.705999999996</v>
      </c>
      <c r="I81" s="135" t="s">
        <v>29</v>
      </c>
      <c r="J81" s="111">
        <f>1.15*1787.7</f>
        <v>2055.855</v>
      </c>
    </row>
    <row r="82" spans="1:10" ht="12.75">
      <c r="A82" s="201"/>
      <c r="B82" s="112"/>
      <c r="C82" s="113"/>
      <c r="D82" s="114"/>
      <c r="E82" s="115"/>
      <c r="F82" s="116"/>
      <c r="G82" s="117"/>
      <c r="H82" s="118"/>
      <c r="I82" s="119" t="s">
        <v>46</v>
      </c>
      <c r="J82" s="120">
        <f>2.49*1787.7</f>
        <v>4451.3730000000005</v>
      </c>
    </row>
    <row r="83" spans="1:10" ht="12.75">
      <c r="A83" s="201"/>
      <c r="B83" s="136"/>
      <c r="C83" s="122"/>
      <c r="D83" s="123"/>
      <c r="E83" s="137"/>
      <c r="F83" s="121"/>
      <c r="G83" s="124"/>
      <c r="H83" s="138"/>
      <c r="I83" s="119" t="s">
        <v>60</v>
      </c>
      <c r="J83" s="120">
        <f>1.15*1787.7</f>
        <v>2055.855</v>
      </c>
    </row>
    <row r="84" spans="1:10" ht="12.75">
      <c r="A84" s="201"/>
      <c r="B84" s="148"/>
      <c r="C84" s="123"/>
      <c r="D84" s="123"/>
      <c r="E84" s="123"/>
      <c r="F84" s="148"/>
      <c r="G84" s="149"/>
      <c r="H84" s="125"/>
      <c r="I84" s="128" t="s">
        <v>61</v>
      </c>
      <c r="J84" s="152">
        <v>325</v>
      </c>
    </row>
    <row r="85" spans="1:10" ht="13.5" thickBot="1">
      <c r="A85" s="206"/>
      <c r="B85" s="140"/>
      <c r="C85" s="141"/>
      <c r="D85" s="141"/>
      <c r="E85" s="141"/>
      <c r="F85" s="140"/>
      <c r="G85" s="142"/>
      <c r="H85" s="143"/>
      <c r="I85" s="158" t="s">
        <v>48</v>
      </c>
      <c r="J85" s="159">
        <v>350</v>
      </c>
    </row>
    <row r="86" spans="1:10" ht="13.5" thickBot="1">
      <c r="A86" s="200" t="s">
        <v>16</v>
      </c>
      <c r="B86" s="129">
        <f>16.83*1787.7</f>
        <v>30086.990999999998</v>
      </c>
      <c r="C86" s="104">
        <v>80.7</v>
      </c>
      <c r="D86" s="105"/>
      <c r="E86" s="132">
        <f>B86+C86</f>
        <v>30167.691</v>
      </c>
      <c r="F86" s="108">
        <f>B86*1</f>
        <v>30086.990999999998</v>
      </c>
      <c r="G86" s="108">
        <f>8.05*1787.7</f>
        <v>14390.985000000002</v>
      </c>
      <c r="H86" s="151">
        <f>F86-G86+C86</f>
        <v>15776.705999999996</v>
      </c>
      <c r="I86" s="135" t="s">
        <v>29</v>
      </c>
      <c r="J86" s="111">
        <f>1.15*1787.7</f>
        <v>2055.855</v>
      </c>
    </row>
    <row r="87" spans="1:10" ht="12.75">
      <c r="A87" s="201"/>
      <c r="B87" s="112"/>
      <c r="C87" s="113"/>
      <c r="D87" s="114"/>
      <c r="E87" s="115"/>
      <c r="F87" s="116"/>
      <c r="G87" s="117"/>
      <c r="H87" s="118"/>
      <c r="I87" s="119" t="s">
        <v>46</v>
      </c>
      <c r="J87" s="120">
        <f>2.49*1787.7</f>
        <v>4451.3730000000005</v>
      </c>
    </row>
    <row r="88" spans="1:10" ht="12.75">
      <c r="A88" s="201"/>
      <c r="B88" s="136"/>
      <c r="C88" s="122"/>
      <c r="D88" s="123"/>
      <c r="E88" s="137"/>
      <c r="F88" s="121"/>
      <c r="G88" s="124"/>
      <c r="H88" s="138"/>
      <c r="I88" s="119" t="s">
        <v>60</v>
      </c>
      <c r="J88" s="120">
        <f>1.15*1787.7</f>
        <v>2055.855</v>
      </c>
    </row>
    <row r="89" spans="1:10" ht="24.75" thickBot="1">
      <c r="A89" s="206"/>
      <c r="B89" s="140"/>
      <c r="C89" s="141"/>
      <c r="D89" s="141"/>
      <c r="E89" s="141"/>
      <c r="F89" s="140"/>
      <c r="G89" s="142"/>
      <c r="H89" s="143"/>
      <c r="I89" s="158" t="s">
        <v>62</v>
      </c>
      <c r="J89" s="160">
        <v>240</v>
      </c>
    </row>
    <row r="90" spans="1:10" ht="13.5" thickBot="1">
      <c r="A90" s="200" t="s">
        <v>17</v>
      </c>
      <c r="B90" s="129">
        <f>16.83*1787.7</f>
        <v>30086.990999999998</v>
      </c>
      <c r="C90" s="130">
        <v>80.7</v>
      </c>
      <c r="D90" s="131"/>
      <c r="E90" s="161">
        <f>B90+C90</f>
        <v>30167.691</v>
      </c>
      <c r="F90" s="133">
        <f>B90*1</f>
        <v>30086.990999999998</v>
      </c>
      <c r="G90" s="133">
        <f>8.05*1787.7</f>
        <v>14390.985000000002</v>
      </c>
      <c r="H90" s="134">
        <f>F90-G90+C90</f>
        <v>15776.705999999996</v>
      </c>
      <c r="I90" s="135" t="s">
        <v>29</v>
      </c>
      <c r="J90" s="111">
        <f>1.15*1787.7</f>
        <v>2055.855</v>
      </c>
    </row>
    <row r="91" spans="1:10" ht="12.75">
      <c r="A91" s="201"/>
      <c r="B91" s="136"/>
      <c r="C91" s="122"/>
      <c r="D91" s="123"/>
      <c r="E91" s="137"/>
      <c r="F91" s="121"/>
      <c r="G91" s="124"/>
      <c r="H91" s="138"/>
      <c r="I91" s="119" t="s">
        <v>46</v>
      </c>
      <c r="J91" s="120">
        <f>2.49*1787.7</f>
        <v>4451.3730000000005</v>
      </c>
    </row>
    <row r="92" spans="1:10" ht="12.75">
      <c r="A92" s="201"/>
      <c r="B92" s="136"/>
      <c r="C92" s="122"/>
      <c r="D92" s="123"/>
      <c r="E92" s="137"/>
      <c r="F92" s="121"/>
      <c r="G92" s="124"/>
      <c r="H92" s="138"/>
      <c r="I92" s="119" t="s">
        <v>60</v>
      </c>
      <c r="J92" s="120">
        <f>1.15*1787.7</f>
        <v>2055.855</v>
      </c>
    </row>
    <row r="93" spans="1:10" ht="12.75">
      <c r="A93" s="201"/>
      <c r="B93" s="136"/>
      <c r="C93" s="122"/>
      <c r="D93" s="123"/>
      <c r="E93" s="137"/>
      <c r="F93" s="121"/>
      <c r="G93" s="124"/>
      <c r="H93" s="138"/>
      <c r="I93" s="162" t="s">
        <v>63</v>
      </c>
      <c r="J93" s="145">
        <v>57078</v>
      </c>
    </row>
    <row r="94" spans="1:10" ht="13.5" thickBot="1">
      <c r="A94" s="201"/>
      <c r="B94" s="148"/>
      <c r="C94" s="123"/>
      <c r="D94" s="123"/>
      <c r="E94" s="123"/>
      <c r="F94" s="148"/>
      <c r="G94" s="149"/>
      <c r="H94" s="125"/>
      <c r="I94" s="163" t="s">
        <v>48</v>
      </c>
      <c r="J94" s="159">
        <v>350</v>
      </c>
    </row>
    <row r="95" spans="1:10" ht="13.5" thickBot="1">
      <c r="A95" s="202" t="s">
        <v>18</v>
      </c>
      <c r="B95" s="129">
        <f>16.83*1787.7</f>
        <v>30086.990999999998</v>
      </c>
      <c r="C95" s="104">
        <v>80.7</v>
      </c>
      <c r="D95" s="105"/>
      <c r="E95" s="161">
        <f>B95+C95</f>
        <v>30167.691</v>
      </c>
      <c r="F95" s="133">
        <f>B95*1</f>
        <v>30086.990999999998</v>
      </c>
      <c r="G95" s="108">
        <f>8.05*1787.7</f>
        <v>14390.985000000002</v>
      </c>
      <c r="H95" s="134">
        <f>F95-G95+C95</f>
        <v>15776.705999999996</v>
      </c>
      <c r="I95" s="110" t="s">
        <v>29</v>
      </c>
      <c r="J95" s="111">
        <f>1.15*1787.7</f>
        <v>2055.855</v>
      </c>
    </row>
    <row r="96" spans="1:10" ht="12.75">
      <c r="A96" s="201"/>
      <c r="B96" s="112"/>
      <c r="C96" s="113"/>
      <c r="D96" s="114"/>
      <c r="E96" s="164"/>
      <c r="F96" s="116"/>
      <c r="G96" s="117"/>
      <c r="H96" s="118"/>
      <c r="I96" s="119" t="s">
        <v>46</v>
      </c>
      <c r="J96" s="120">
        <f>2.49*1787.7</f>
        <v>4451.3730000000005</v>
      </c>
    </row>
    <row r="97" spans="1:10" ht="12.75">
      <c r="A97" s="201"/>
      <c r="B97" s="136"/>
      <c r="C97" s="122"/>
      <c r="D97" s="123"/>
      <c r="E97" s="165"/>
      <c r="F97" s="121"/>
      <c r="G97" s="124"/>
      <c r="H97" s="138"/>
      <c r="I97" s="119" t="s">
        <v>60</v>
      </c>
      <c r="J97" s="120">
        <f>1.15*1787.7</f>
        <v>2055.855</v>
      </c>
    </row>
    <row r="98" spans="1:10" ht="13.5" thickBot="1">
      <c r="A98" s="201"/>
      <c r="B98" s="148"/>
      <c r="C98" s="123"/>
      <c r="D98" s="123"/>
      <c r="E98" s="166"/>
      <c r="F98" s="148"/>
      <c r="G98" s="149"/>
      <c r="H98" s="125"/>
      <c r="I98" s="128" t="s">
        <v>48</v>
      </c>
      <c r="J98" s="152">
        <v>350</v>
      </c>
    </row>
    <row r="99" spans="1:10" ht="13.5" thickBot="1">
      <c r="A99" s="200" t="s">
        <v>19</v>
      </c>
      <c r="B99" s="129">
        <f>16.83*1787.7</f>
        <v>30086.990999999998</v>
      </c>
      <c r="C99" s="104">
        <v>80.7</v>
      </c>
      <c r="D99" s="105"/>
      <c r="E99" s="161">
        <f>B99+C99</f>
        <v>30167.691</v>
      </c>
      <c r="F99" s="133">
        <f>B99*1</f>
        <v>30086.990999999998</v>
      </c>
      <c r="G99" s="108">
        <f>8.05*1787.7</f>
        <v>14390.985000000002</v>
      </c>
      <c r="H99" s="134">
        <f>F99-G99+C99</f>
        <v>15776.705999999996</v>
      </c>
      <c r="I99" s="135" t="s">
        <v>29</v>
      </c>
      <c r="J99" s="111">
        <f>1.15*1787.7</f>
        <v>2055.855</v>
      </c>
    </row>
    <row r="100" spans="1:10" ht="12.75">
      <c r="A100" s="201"/>
      <c r="B100" s="112"/>
      <c r="C100" s="113"/>
      <c r="D100" s="114"/>
      <c r="E100" s="164"/>
      <c r="F100" s="116"/>
      <c r="G100" s="117"/>
      <c r="H100" s="118"/>
      <c r="I100" s="119" t="s">
        <v>46</v>
      </c>
      <c r="J100" s="120">
        <f>2.49*1787.7</f>
        <v>4451.3730000000005</v>
      </c>
    </row>
    <row r="101" spans="1:10" ht="12.75">
      <c r="A101" s="201"/>
      <c r="B101" s="136"/>
      <c r="C101" s="122"/>
      <c r="D101" s="123"/>
      <c r="E101" s="165"/>
      <c r="F101" s="121"/>
      <c r="G101" s="124"/>
      <c r="H101" s="138"/>
      <c r="I101" s="119" t="s">
        <v>60</v>
      </c>
      <c r="J101" s="120">
        <f>1.15*1787.7</f>
        <v>2055.855</v>
      </c>
    </row>
    <row r="102" spans="1:10" ht="24">
      <c r="A102" s="201"/>
      <c r="B102" s="136"/>
      <c r="C102" s="122"/>
      <c r="D102" s="123"/>
      <c r="E102" s="165"/>
      <c r="F102" s="121"/>
      <c r="G102" s="124"/>
      <c r="H102" s="125"/>
      <c r="I102" s="128" t="s">
        <v>64</v>
      </c>
      <c r="J102" s="156">
        <v>345</v>
      </c>
    </row>
    <row r="103" spans="1:10" ht="24.75" thickBot="1">
      <c r="A103" s="201"/>
      <c r="B103" s="136"/>
      <c r="C103" s="122"/>
      <c r="D103" s="123"/>
      <c r="E103" s="165"/>
      <c r="F103" s="121"/>
      <c r="G103" s="124"/>
      <c r="H103" s="125"/>
      <c r="I103" s="167" t="s">
        <v>65</v>
      </c>
      <c r="J103" s="168">
        <v>571</v>
      </c>
    </row>
    <row r="104" spans="1:10" ht="13.5" thickBot="1">
      <c r="A104" s="200" t="s">
        <v>20</v>
      </c>
      <c r="B104" s="129">
        <f>16.83*1787.7136</f>
        <v>30087.219887999996</v>
      </c>
      <c r="C104" s="104">
        <v>80.7</v>
      </c>
      <c r="D104" s="105"/>
      <c r="E104" s="161">
        <f>B104+C104</f>
        <v>30167.919887999997</v>
      </c>
      <c r="F104" s="133">
        <f>B104*1</f>
        <v>30087.219887999996</v>
      </c>
      <c r="G104" s="108">
        <f>8.05*1787.7</f>
        <v>14390.985000000002</v>
      </c>
      <c r="H104" s="134">
        <f>F104-G104+C104</f>
        <v>15776.934887999994</v>
      </c>
      <c r="I104" s="135" t="s">
        <v>29</v>
      </c>
      <c r="J104" s="111">
        <f>1.15*1787.7</f>
        <v>2055.855</v>
      </c>
    </row>
    <row r="105" spans="1:10" ht="12.75">
      <c r="A105" s="201"/>
      <c r="B105" s="112"/>
      <c r="C105" s="113"/>
      <c r="D105" s="114"/>
      <c r="E105" s="164"/>
      <c r="F105" s="116"/>
      <c r="G105" s="117"/>
      <c r="H105" s="118"/>
      <c r="I105" s="119" t="s">
        <v>46</v>
      </c>
      <c r="J105" s="120">
        <f>2.49*1787.7</f>
        <v>4451.3730000000005</v>
      </c>
    </row>
    <row r="106" spans="1:10" ht="12.75">
      <c r="A106" s="201"/>
      <c r="B106" s="136"/>
      <c r="C106" s="122"/>
      <c r="D106" s="123"/>
      <c r="E106" s="165"/>
      <c r="F106" s="121"/>
      <c r="G106" s="124"/>
      <c r="H106" s="138"/>
      <c r="I106" s="119" t="s">
        <v>60</v>
      </c>
      <c r="J106" s="120">
        <f>1.15*1787.7</f>
        <v>2055.855</v>
      </c>
    </row>
    <row r="107" spans="1:10" ht="24">
      <c r="A107" s="201"/>
      <c r="B107" s="169"/>
      <c r="C107" s="124"/>
      <c r="D107" s="149"/>
      <c r="E107" s="170"/>
      <c r="F107" s="171"/>
      <c r="G107" s="124"/>
      <c r="H107" s="125"/>
      <c r="I107" s="172" t="s">
        <v>66</v>
      </c>
      <c r="J107" s="173">
        <v>10222</v>
      </c>
    </row>
    <row r="108" spans="1:10" ht="24">
      <c r="A108" s="201"/>
      <c r="B108" s="169"/>
      <c r="C108" s="124"/>
      <c r="D108" s="149"/>
      <c r="E108" s="170"/>
      <c r="F108" s="171"/>
      <c r="G108" s="124"/>
      <c r="H108" s="125"/>
      <c r="I108" s="128" t="s">
        <v>67</v>
      </c>
      <c r="J108" s="173">
        <v>867</v>
      </c>
    </row>
    <row r="109" spans="1:10" ht="12.75">
      <c r="A109" s="201"/>
      <c r="B109" s="169"/>
      <c r="C109" s="124"/>
      <c r="D109" s="149"/>
      <c r="E109" s="170"/>
      <c r="F109" s="171"/>
      <c r="G109" s="124"/>
      <c r="H109" s="125"/>
      <c r="I109" s="128" t="s">
        <v>68</v>
      </c>
      <c r="J109" s="173">
        <v>320</v>
      </c>
    </row>
    <row r="110" spans="1:10" ht="24">
      <c r="A110" s="201"/>
      <c r="B110" s="169"/>
      <c r="C110" s="124"/>
      <c r="D110" s="149"/>
      <c r="E110" s="170"/>
      <c r="F110" s="171"/>
      <c r="G110" s="124"/>
      <c r="H110" s="125"/>
      <c r="I110" s="119" t="s">
        <v>69</v>
      </c>
      <c r="J110" s="139">
        <v>148</v>
      </c>
    </row>
    <row r="111" spans="1:10" ht="24.75" thickBot="1">
      <c r="A111" s="201"/>
      <c r="B111" s="174"/>
      <c r="C111" s="175"/>
      <c r="D111" s="175"/>
      <c r="E111" s="176"/>
      <c r="F111" s="177"/>
      <c r="G111" s="142"/>
      <c r="H111" s="178"/>
      <c r="I111" s="158" t="s">
        <v>40</v>
      </c>
      <c r="J111" s="179">
        <v>-489.1</v>
      </c>
    </row>
    <row r="112" spans="1:10" ht="12.75">
      <c r="A112" s="10" t="s">
        <v>22</v>
      </c>
      <c r="B112" s="180">
        <f>SUM(B55:B104)</f>
        <v>340664.340888</v>
      </c>
      <c r="C112" s="181">
        <f>SUM(C55:C104)</f>
        <v>968.4000000000002</v>
      </c>
      <c r="D112" s="181"/>
      <c r="E112" s="182">
        <f>SUM(E55:E111)</f>
        <v>341632.74088799994</v>
      </c>
      <c r="F112" s="183">
        <f>SUM(F55:F104)</f>
        <v>340664.340888</v>
      </c>
      <c r="G112" s="183">
        <f>SUM(G55:G104)</f>
        <v>172691.82000000007</v>
      </c>
      <c r="H112" s="184">
        <f>SUM(H55:H104)</f>
        <v>168940.92088799996</v>
      </c>
      <c r="I112" s="185"/>
      <c r="J112" s="186"/>
    </row>
    <row r="113" spans="1:10" ht="13.5" thickBot="1">
      <c r="A113" s="5"/>
      <c r="B113" s="187"/>
      <c r="C113" s="188"/>
      <c r="D113" s="188"/>
      <c r="E113" s="189"/>
      <c r="F113" s="190"/>
      <c r="G113" s="190"/>
      <c r="H113" s="190"/>
      <c r="I113" s="191" t="s">
        <v>23</v>
      </c>
      <c r="J113" s="192">
        <f>SUM(J55:J111)</f>
        <v>190562.57400000002</v>
      </c>
    </row>
    <row r="114" spans="1:10" ht="13.5" thickBot="1">
      <c r="A114" s="4"/>
      <c r="B114" s="193"/>
      <c r="C114" s="194"/>
      <c r="D114" s="194"/>
      <c r="E114" s="195"/>
      <c r="F114" s="203"/>
      <c r="G114" s="204"/>
      <c r="H114" s="204"/>
      <c r="I114" s="205"/>
      <c r="J114" s="196"/>
    </row>
    <row r="115" spans="1:10" ht="13.5" thickBot="1">
      <c r="A115" s="197"/>
      <c r="B115" s="197"/>
      <c r="C115" s="197"/>
      <c r="D115" s="197"/>
      <c r="E115" s="197"/>
      <c r="F115" s="197"/>
      <c r="G115" s="197"/>
      <c r="H115" s="197"/>
      <c r="I115" s="198" t="s">
        <v>70</v>
      </c>
      <c r="J115" s="199">
        <f>H112+J54-J113</f>
        <v>5542.077751999925</v>
      </c>
    </row>
    <row r="116" spans="1:10" ht="12.75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</row>
    <row r="118" spans="1:10" ht="15.75">
      <c r="A118" s="213" t="s">
        <v>71</v>
      </c>
      <c r="B118" s="213"/>
      <c r="C118" s="213"/>
      <c r="D118" s="213"/>
      <c r="E118" s="213"/>
      <c r="F118" s="213"/>
      <c r="G118" s="213"/>
      <c r="H118" s="213"/>
      <c r="I118" s="213"/>
      <c r="J118" s="213"/>
    </row>
    <row r="119" spans="1:10" ht="16.5" thickBot="1">
      <c r="A119" s="214" t="s">
        <v>25</v>
      </c>
      <c r="B119" s="214"/>
      <c r="C119" s="214"/>
      <c r="D119" s="214"/>
      <c r="E119" s="214"/>
      <c r="F119" s="214"/>
      <c r="G119" s="214"/>
      <c r="H119" s="214"/>
      <c r="I119" s="214"/>
      <c r="J119" s="214"/>
    </row>
    <row r="120" spans="1:10" ht="13.5" thickBot="1">
      <c r="A120" s="215"/>
      <c r="B120" s="218" t="s">
        <v>24</v>
      </c>
      <c r="C120" s="219"/>
      <c r="D120" s="219"/>
      <c r="E120" s="220"/>
      <c r="F120" s="218" t="s">
        <v>27</v>
      </c>
      <c r="G120" s="219"/>
      <c r="H120" s="219"/>
      <c r="I120" s="219"/>
      <c r="J120" s="220"/>
    </row>
    <row r="121" spans="1:10" ht="13.5" thickBot="1">
      <c r="A121" s="216"/>
      <c r="B121" s="202" t="s">
        <v>0</v>
      </c>
      <c r="C121" s="230" t="s">
        <v>72</v>
      </c>
      <c r="D121" s="202" t="s">
        <v>1</v>
      </c>
      <c r="E121" s="202" t="s">
        <v>2</v>
      </c>
      <c r="F121" s="202" t="s">
        <v>3</v>
      </c>
      <c r="G121" s="202" t="s">
        <v>4</v>
      </c>
      <c r="H121" s="202" t="s">
        <v>5</v>
      </c>
      <c r="I121" s="208" t="s">
        <v>6</v>
      </c>
      <c r="J121" s="209"/>
    </row>
    <row r="122" spans="1:10" ht="13.5" thickBot="1">
      <c r="A122" s="217"/>
      <c r="B122" s="221"/>
      <c r="C122" s="231"/>
      <c r="D122" s="221"/>
      <c r="E122" s="221"/>
      <c r="F122" s="207"/>
      <c r="G122" s="207"/>
      <c r="H122" s="201"/>
      <c r="I122" s="52" t="s">
        <v>7</v>
      </c>
      <c r="J122" s="52" t="s">
        <v>8</v>
      </c>
    </row>
    <row r="123" spans="1:10" ht="13.5" thickBot="1">
      <c r="A123" s="98" t="s">
        <v>73</v>
      </c>
      <c r="B123" s="210"/>
      <c r="C123" s="211"/>
      <c r="D123" s="211"/>
      <c r="E123" s="212"/>
      <c r="F123" s="99"/>
      <c r="G123" s="100"/>
      <c r="H123" s="100"/>
      <c r="I123" s="101" t="s">
        <v>74</v>
      </c>
      <c r="J123" s="102">
        <f>J115</f>
        <v>5542.077751999925</v>
      </c>
    </row>
    <row r="124" spans="1:10" ht="13.5" thickBot="1">
      <c r="A124" s="202" t="s">
        <v>9</v>
      </c>
      <c r="B124" s="129">
        <f>16.83001*1787.7</f>
        <v>30087.008877000004</v>
      </c>
      <c r="C124" s="57">
        <f>E124-B124</f>
        <v>572.7311229999978</v>
      </c>
      <c r="D124" s="105"/>
      <c r="E124" s="106">
        <v>30659.74</v>
      </c>
      <c r="F124" s="107">
        <f>B124*1</f>
        <v>30087.008877000004</v>
      </c>
      <c r="G124" s="108">
        <f>8.23*1787.7</f>
        <v>14712.771</v>
      </c>
      <c r="H124" s="109">
        <f>F124-G124+C124</f>
        <v>15946.969000000001</v>
      </c>
      <c r="I124" s="135" t="s">
        <v>29</v>
      </c>
      <c r="J124" s="111">
        <f>1.15*1787.7</f>
        <v>2055.855</v>
      </c>
    </row>
    <row r="125" spans="1:10" ht="12.75">
      <c r="A125" s="201"/>
      <c r="B125" s="112"/>
      <c r="C125" s="113"/>
      <c r="D125" s="114"/>
      <c r="E125" s="115"/>
      <c r="F125" s="116"/>
      <c r="G125" s="117"/>
      <c r="H125" s="118"/>
      <c r="I125" s="119" t="s">
        <v>46</v>
      </c>
      <c r="J125" s="120">
        <f>2.49*1787.7</f>
        <v>4451.3730000000005</v>
      </c>
    </row>
    <row r="126" spans="1:10" ht="12.75">
      <c r="A126" s="201"/>
      <c r="B126" s="136"/>
      <c r="C126" s="122"/>
      <c r="D126" s="123"/>
      <c r="E126" s="137"/>
      <c r="F126" s="121"/>
      <c r="G126" s="124"/>
      <c r="H126" s="138"/>
      <c r="I126" s="232" t="s">
        <v>75</v>
      </c>
      <c r="J126" s="120">
        <f>1.15*1787.7</f>
        <v>2055.855</v>
      </c>
    </row>
    <row r="127" spans="1:10" ht="24">
      <c r="A127" s="201"/>
      <c r="B127" s="121"/>
      <c r="C127" s="122"/>
      <c r="D127" s="123"/>
      <c r="E127" s="123"/>
      <c r="F127" s="121"/>
      <c r="G127" s="124"/>
      <c r="H127" s="125"/>
      <c r="I127" s="128" t="s">
        <v>76</v>
      </c>
      <c r="J127" s="127">
        <v>750</v>
      </c>
    </row>
    <row r="128" spans="1:10" ht="24.75" thickBot="1">
      <c r="A128" s="201"/>
      <c r="B128" s="121"/>
      <c r="C128" s="122"/>
      <c r="D128" s="123"/>
      <c r="E128" s="123"/>
      <c r="F128" s="121"/>
      <c r="G128" s="124"/>
      <c r="H128" s="125"/>
      <c r="I128" s="128" t="s">
        <v>77</v>
      </c>
      <c r="J128" s="127">
        <v>1500</v>
      </c>
    </row>
    <row r="129" spans="1:10" ht="13.5" thickBot="1">
      <c r="A129" s="200" t="s">
        <v>10</v>
      </c>
      <c r="B129" s="129">
        <f>16.83001*1787.7</f>
        <v>30087.008877000004</v>
      </c>
      <c r="C129" s="57">
        <f>E129-B129</f>
        <v>-3464.6488770000033</v>
      </c>
      <c r="D129" s="131"/>
      <c r="E129" s="132">
        <v>26622.36</v>
      </c>
      <c r="F129" s="133">
        <f>B129*1</f>
        <v>30087.008877000004</v>
      </c>
      <c r="G129" s="133">
        <f>8.23*1787.7</f>
        <v>14712.771</v>
      </c>
      <c r="H129" s="134">
        <f>F129-G129+C129</f>
        <v>11909.589</v>
      </c>
      <c r="I129" s="135" t="s">
        <v>29</v>
      </c>
      <c r="J129" s="111">
        <f>1.15*1787.7</f>
        <v>2055.855</v>
      </c>
    </row>
    <row r="130" spans="1:10" ht="12.75">
      <c r="A130" s="201"/>
      <c r="B130" s="136"/>
      <c r="C130" s="122"/>
      <c r="D130" s="123"/>
      <c r="E130" s="137"/>
      <c r="F130" s="116"/>
      <c r="G130" s="117"/>
      <c r="H130" s="118"/>
      <c r="I130" s="119" t="s">
        <v>46</v>
      </c>
      <c r="J130" s="120">
        <f>2.49*1787.7</f>
        <v>4451.3730000000005</v>
      </c>
    </row>
    <row r="131" spans="1:10" ht="12.75">
      <c r="A131" s="201"/>
      <c r="B131" s="136"/>
      <c r="C131" s="122"/>
      <c r="D131" s="123"/>
      <c r="E131" s="137"/>
      <c r="F131" s="121"/>
      <c r="G131" s="124"/>
      <c r="H131" s="138"/>
      <c r="I131" s="232" t="s">
        <v>75</v>
      </c>
      <c r="J131" s="120">
        <f>1.15*1787.7</f>
        <v>2055.855</v>
      </c>
    </row>
    <row r="132" spans="1:10" ht="13.5" thickBot="1">
      <c r="A132" s="201"/>
      <c r="B132" s="136"/>
      <c r="C132" s="122"/>
      <c r="D132" s="123"/>
      <c r="E132" s="137"/>
      <c r="F132" s="233"/>
      <c r="G132" s="234"/>
      <c r="H132" s="143"/>
      <c r="I132" s="235" t="s">
        <v>78</v>
      </c>
      <c r="J132" s="139">
        <v>320</v>
      </c>
    </row>
    <row r="133" spans="1:10" ht="13.5" thickBot="1">
      <c r="A133" s="200" t="s">
        <v>11</v>
      </c>
      <c r="B133" s="129">
        <f>16.83001*1787.7</f>
        <v>30087.008877000004</v>
      </c>
      <c r="C133" s="57">
        <f>E133-B133</f>
        <v>9.131122999995569</v>
      </c>
      <c r="D133" s="131"/>
      <c r="E133" s="132">
        <v>30096.14</v>
      </c>
      <c r="F133" s="146">
        <f>B133*1</f>
        <v>30087.008877000004</v>
      </c>
      <c r="G133" s="107">
        <f>8.23*1787.7</f>
        <v>14712.771</v>
      </c>
      <c r="H133" s="147">
        <f>F133-G133+C133</f>
        <v>15383.368999999999</v>
      </c>
      <c r="I133" s="135" t="s">
        <v>29</v>
      </c>
      <c r="J133" s="111">
        <f>1.15*1787.7</f>
        <v>2055.855</v>
      </c>
    </row>
    <row r="134" spans="1:10" ht="12.75">
      <c r="A134" s="201"/>
      <c r="B134" s="112"/>
      <c r="C134" s="113"/>
      <c r="D134" s="114"/>
      <c r="E134" s="115"/>
      <c r="F134" s="116"/>
      <c r="G134" s="117"/>
      <c r="H134" s="118"/>
      <c r="I134" s="119" t="s">
        <v>46</v>
      </c>
      <c r="J134" s="120">
        <f>2.49*1787.7</f>
        <v>4451.3730000000005</v>
      </c>
    </row>
    <row r="135" spans="1:10" ht="12.75">
      <c r="A135" s="201"/>
      <c r="B135" s="136"/>
      <c r="C135" s="122"/>
      <c r="D135" s="123"/>
      <c r="E135" s="137"/>
      <c r="F135" s="121"/>
      <c r="G135" s="124"/>
      <c r="H135" s="138"/>
      <c r="I135" s="232" t="s">
        <v>75</v>
      </c>
      <c r="J135" s="120">
        <f>1.15*1787.7</f>
        <v>2055.855</v>
      </c>
    </row>
    <row r="136" spans="1:10" ht="24">
      <c r="A136" s="201"/>
      <c r="B136" s="136"/>
      <c r="C136" s="122"/>
      <c r="D136" s="123"/>
      <c r="E136" s="137"/>
      <c r="F136" s="121"/>
      <c r="G136" s="124"/>
      <c r="H136" s="138"/>
      <c r="I136" s="128" t="s">
        <v>79</v>
      </c>
      <c r="J136" s="168">
        <v>337</v>
      </c>
    </row>
    <row r="137" spans="1:10" ht="24">
      <c r="A137" s="201"/>
      <c r="B137" s="136"/>
      <c r="C137" s="122"/>
      <c r="D137" s="123"/>
      <c r="E137" s="137"/>
      <c r="F137" s="121"/>
      <c r="G137" s="124"/>
      <c r="H137" s="138"/>
      <c r="I137" s="128" t="s">
        <v>80</v>
      </c>
      <c r="J137" s="168">
        <v>112</v>
      </c>
    </row>
    <row r="138" spans="1:10" ht="13.5" thickBot="1">
      <c r="A138" s="201"/>
      <c r="B138" s="148"/>
      <c r="C138" s="123"/>
      <c r="D138" s="123"/>
      <c r="E138" s="123"/>
      <c r="F138" s="148"/>
      <c r="G138" s="149"/>
      <c r="H138" s="125"/>
      <c r="I138" s="236" t="s">
        <v>81</v>
      </c>
      <c r="J138" s="150">
        <v>430</v>
      </c>
    </row>
    <row r="139" spans="1:10" ht="13.5" thickBot="1">
      <c r="A139" s="200" t="s">
        <v>12</v>
      </c>
      <c r="B139" s="129">
        <f>16.83001*1787.7</f>
        <v>30087.008877000004</v>
      </c>
      <c r="C139" s="57">
        <f>E139-B139</f>
        <v>-3751.388877000005</v>
      </c>
      <c r="D139" s="131"/>
      <c r="E139" s="132">
        <v>26335.62</v>
      </c>
      <c r="F139" s="108">
        <f>B139*1</f>
        <v>30087.008877000004</v>
      </c>
      <c r="G139" s="108">
        <f>8.23*1787.7</f>
        <v>14712.771</v>
      </c>
      <c r="H139" s="151">
        <f>F139-G139+C139</f>
        <v>11622.848999999998</v>
      </c>
      <c r="I139" s="135" t="s">
        <v>29</v>
      </c>
      <c r="J139" s="111">
        <f>1.15*1787.7</f>
        <v>2055.855</v>
      </c>
    </row>
    <row r="140" spans="1:10" ht="12.75">
      <c r="A140" s="201"/>
      <c r="B140" s="136"/>
      <c r="C140" s="122"/>
      <c r="D140" s="123"/>
      <c r="E140" s="137"/>
      <c r="F140" s="116"/>
      <c r="G140" s="117"/>
      <c r="H140" s="118"/>
      <c r="I140" s="119" t="s">
        <v>46</v>
      </c>
      <c r="J140" s="120">
        <f>2.49*1787.7</f>
        <v>4451.3730000000005</v>
      </c>
    </row>
    <row r="141" spans="1:10" ht="13.5" thickBot="1">
      <c r="A141" s="201"/>
      <c r="B141" s="136"/>
      <c r="C141" s="122"/>
      <c r="D141" s="123"/>
      <c r="E141" s="137"/>
      <c r="F141" s="121"/>
      <c r="G141" s="124"/>
      <c r="H141" s="138"/>
      <c r="I141" s="232" t="s">
        <v>75</v>
      </c>
      <c r="J141" s="120">
        <f>1.15*1787.7</f>
        <v>2055.855</v>
      </c>
    </row>
    <row r="142" spans="1:10" ht="13.5" thickBot="1">
      <c r="A142" s="200" t="s">
        <v>13</v>
      </c>
      <c r="B142" s="129">
        <f>16.83001*1787.7</f>
        <v>30087.008877000004</v>
      </c>
      <c r="C142" s="57">
        <f>E142-B142</f>
        <v>2521.0811229999963</v>
      </c>
      <c r="D142" s="131"/>
      <c r="E142" s="132">
        <v>32608.09</v>
      </c>
      <c r="F142" s="133">
        <f>B142*1</f>
        <v>30087.008877000004</v>
      </c>
      <c r="G142" s="133">
        <f>8.23*1787.7</f>
        <v>14712.771</v>
      </c>
      <c r="H142" s="134">
        <f>F142-G142+C142</f>
        <v>17895.319</v>
      </c>
      <c r="I142" s="135" t="s">
        <v>29</v>
      </c>
      <c r="J142" s="111">
        <f>1.15*1787.7</f>
        <v>2055.855</v>
      </c>
    </row>
    <row r="143" spans="1:10" ht="12.75">
      <c r="A143" s="201"/>
      <c r="B143" s="136"/>
      <c r="C143" s="122"/>
      <c r="D143" s="123"/>
      <c r="E143" s="137"/>
      <c r="F143" s="121"/>
      <c r="G143" s="124"/>
      <c r="H143" s="138"/>
      <c r="I143" s="119" t="s">
        <v>46</v>
      </c>
      <c r="J143" s="120">
        <f>2.49*1787.7</f>
        <v>4451.3730000000005</v>
      </c>
    </row>
    <row r="144" spans="1:10" ht="12.75">
      <c r="A144" s="201"/>
      <c r="B144" s="136"/>
      <c r="C144" s="122"/>
      <c r="D144" s="123"/>
      <c r="E144" s="137"/>
      <c r="F144" s="121"/>
      <c r="G144" s="124"/>
      <c r="H144" s="138"/>
      <c r="I144" s="232" t="s">
        <v>75</v>
      </c>
      <c r="J144" s="120">
        <f>1.15*1787.7</f>
        <v>2055.855</v>
      </c>
    </row>
    <row r="145" spans="1:10" ht="12.75">
      <c r="A145" s="201"/>
      <c r="B145" s="136"/>
      <c r="C145" s="122"/>
      <c r="D145" s="123"/>
      <c r="E145" s="137"/>
      <c r="F145" s="121"/>
      <c r="G145" s="124"/>
      <c r="H145" s="138"/>
      <c r="I145" s="128" t="s">
        <v>82</v>
      </c>
      <c r="J145" s="156">
        <v>25</v>
      </c>
    </row>
    <row r="146" spans="1:10" ht="12.75">
      <c r="A146" s="201"/>
      <c r="B146" s="136"/>
      <c r="C146" s="122"/>
      <c r="D146" s="123"/>
      <c r="E146" s="137"/>
      <c r="F146" s="121"/>
      <c r="G146" s="124"/>
      <c r="H146" s="125"/>
      <c r="I146" s="128" t="s">
        <v>83</v>
      </c>
      <c r="J146" s="156">
        <v>1882</v>
      </c>
    </row>
    <row r="147" spans="1:10" ht="13.5" thickBot="1">
      <c r="A147" s="201"/>
      <c r="B147" s="140"/>
      <c r="C147" s="141"/>
      <c r="D147" s="141"/>
      <c r="E147" s="141"/>
      <c r="F147" s="148"/>
      <c r="G147" s="149"/>
      <c r="H147" s="125"/>
      <c r="I147" s="235" t="s">
        <v>84</v>
      </c>
      <c r="J147" s="152">
        <v>1432</v>
      </c>
    </row>
    <row r="148" spans="1:10" ht="13.5" thickBot="1">
      <c r="A148" s="200" t="s">
        <v>14</v>
      </c>
      <c r="B148" s="129">
        <f>16.83001*1787.7</f>
        <v>30087.008877000004</v>
      </c>
      <c r="C148" s="57">
        <f>E148-B148</f>
        <v>2877.7111229999973</v>
      </c>
      <c r="D148" s="131"/>
      <c r="E148" s="132">
        <v>32964.72</v>
      </c>
      <c r="F148" s="133">
        <f>B148*1</f>
        <v>30087.008877000004</v>
      </c>
      <c r="G148" s="133">
        <f>8.23*1787.7</f>
        <v>14712.771</v>
      </c>
      <c r="H148" s="134">
        <f>F148-G148+C148</f>
        <v>18251.949</v>
      </c>
      <c r="I148" s="135" t="s">
        <v>29</v>
      </c>
      <c r="J148" s="111">
        <f>1.15*1787.7</f>
        <v>2055.855</v>
      </c>
    </row>
    <row r="149" spans="1:10" ht="12.75">
      <c r="A149" s="201"/>
      <c r="B149" s="136"/>
      <c r="C149" s="122"/>
      <c r="D149" s="123"/>
      <c r="E149" s="137"/>
      <c r="F149" s="121"/>
      <c r="G149" s="124"/>
      <c r="H149" s="138"/>
      <c r="I149" s="119" t="s">
        <v>46</v>
      </c>
      <c r="J149" s="120">
        <f>2.49*1787.7</f>
        <v>4451.3730000000005</v>
      </c>
    </row>
    <row r="150" spans="1:10" ht="12.75">
      <c r="A150" s="201"/>
      <c r="B150" s="136"/>
      <c r="C150" s="122"/>
      <c r="D150" s="123"/>
      <c r="E150" s="137"/>
      <c r="F150" s="121"/>
      <c r="G150" s="124"/>
      <c r="H150" s="138"/>
      <c r="I150" s="232" t="s">
        <v>75</v>
      </c>
      <c r="J150" s="120">
        <f>1.15*1787.7</f>
        <v>2055.855</v>
      </c>
    </row>
    <row r="151" spans="1:10" ht="24">
      <c r="A151" s="201"/>
      <c r="B151" s="148"/>
      <c r="C151" s="123"/>
      <c r="D151" s="123"/>
      <c r="E151" s="123"/>
      <c r="F151" s="148"/>
      <c r="G151" s="149"/>
      <c r="H151" s="125"/>
      <c r="I151" s="232" t="s">
        <v>85</v>
      </c>
      <c r="J151" s="150">
        <v>841</v>
      </c>
    </row>
    <row r="152" spans="1:10" ht="13.5" thickBot="1">
      <c r="A152" s="201"/>
      <c r="B152" s="148"/>
      <c r="C152" s="123"/>
      <c r="D152" s="123"/>
      <c r="E152" s="123"/>
      <c r="F152" s="148"/>
      <c r="G152" s="149"/>
      <c r="H152" s="125"/>
      <c r="I152" s="237" t="s">
        <v>86</v>
      </c>
      <c r="J152" s="152">
        <v>4000</v>
      </c>
    </row>
    <row r="153" spans="1:10" ht="13.5" thickBot="1">
      <c r="A153" s="200" t="s">
        <v>15</v>
      </c>
      <c r="B153" s="129">
        <f>17.670012*1787.7</f>
        <v>31588.6804524</v>
      </c>
      <c r="C153" s="57">
        <f>E153-B153</f>
        <v>-5355.0204524</v>
      </c>
      <c r="D153" s="105"/>
      <c r="E153" s="132">
        <v>26233.66</v>
      </c>
      <c r="F153" s="133">
        <f>B153*1</f>
        <v>31588.6804524</v>
      </c>
      <c r="G153" s="108">
        <f>8.78*1787.7</f>
        <v>15696.006</v>
      </c>
      <c r="H153" s="134">
        <f>F153-G153+C153</f>
        <v>10537.654</v>
      </c>
      <c r="I153" s="135" t="s">
        <v>29</v>
      </c>
      <c r="J153" s="111">
        <f>1.15*1787.7</f>
        <v>2055.855</v>
      </c>
    </row>
    <row r="154" spans="1:10" ht="12.75">
      <c r="A154" s="201"/>
      <c r="B154" s="112"/>
      <c r="C154" s="113"/>
      <c r="D154" s="114"/>
      <c r="E154" s="115"/>
      <c r="F154" s="116"/>
      <c r="G154" s="117"/>
      <c r="H154" s="118"/>
      <c r="I154" s="119" t="s">
        <v>46</v>
      </c>
      <c r="J154" s="120">
        <f>2.62*1787.7</f>
        <v>4683.774</v>
      </c>
    </row>
    <row r="155" spans="1:10" ht="12.75">
      <c r="A155" s="201"/>
      <c r="B155" s="136"/>
      <c r="C155" s="122"/>
      <c r="D155" s="123"/>
      <c r="E155" s="137"/>
      <c r="F155" s="121"/>
      <c r="G155" s="124"/>
      <c r="H155" s="138"/>
      <c r="I155" s="232" t="s">
        <v>75</v>
      </c>
      <c r="J155" s="120">
        <f>1.21*1787.7</f>
        <v>2163.117</v>
      </c>
    </row>
    <row r="156" spans="1:10" ht="13.5" thickBot="1">
      <c r="A156" s="206"/>
      <c r="B156" s="140"/>
      <c r="C156" s="141"/>
      <c r="D156" s="141"/>
      <c r="E156" s="141"/>
      <c r="F156" s="140"/>
      <c r="G156" s="142"/>
      <c r="H156" s="143"/>
      <c r="I156" s="238" t="s">
        <v>87</v>
      </c>
      <c r="J156" s="179">
        <v>1497</v>
      </c>
    </row>
    <row r="157" spans="1:10" ht="13.5" thickBot="1">
      <c r="A157" s="200" t="s">
        <v>16</v>
      </c>
      <c r="B157" s="129">
        <f>17.670012*1787.7</f>
        <v>31588.6804524</v>
      </c>
      <c r="C157" s="57">
        <f>E157-B157</f>
        <v>-2192.9104523999995</v>
      </c>
      <c r="D157" s="105"/>
      <c r="E157" s="132">
        <v>29395.77</v>
      </c>
      <c r="F157" s="108">
        <f>B157*1</f>
        <v>31588.6804524</v>
      </c>
      <c r="G157" s="108">
        <f>8.78*1787.7</f>
        <v>15696.006</v>
      </c>
      <c r="H157" s="151">
        <f>F157-G157+C157</f>
        <v>13699.764000000001</v>
      </c>
      <c r="I157" s="135" t="s">
        <v>29</v>
      </c>
      <c r="J157" s="111">
        <f>1.15*1787.7</f>
        <v>2055.855</v>
      </c>
    </row>
    <row r="158" spans="1:10" ht="12.75">
      <c r="A158" s="201"/>
      <c r="B158" s="112"/>
      <c r="C158" s="113"/>
      <c r="D158" s="114"/>
      <c r="E158" s="115"/>
      <c r="F158" s="116"/>
      <c r="G158" s="117"/>
      <c r="H158" s="118"/>
      <c r="I158" s="119" t="s">
        <v>46</v>
      </c>
      <c r="J158" s="120">
        <f>2.62*1787.7</f>
        <v>4683.774</v>
      </c>
    </row>
    <row r="159" spans="1:10" ht="12.75">
      <c r="A159" s="201"/>
      <c r="B159" s="136"/>
      <c r="C159" s="122"/>
      <c r="D159" s="123"/>
      <c r="E159" s="137"/>
      <c r="F159" s="121"/>
      <c r="G159" s="124"/>
      <c r="H159" s="138"/>
      <c r="I159" s="232" t="s">
        <v>75</v>
      </c>
      <c r="J159" s="120">
        <f>1.21*1787.7</f>
        <v>2163.117</v>
      </c>
    </row>
    <row r="160" spans="1:10" ht="12.75">
      <c r="A160" s="201"/>
      <c r="B160" s="136"/>
      <c r="C160" s="122"/>
      <c r="D160" s="123"/>
      <c r="E160" s="137"/>
      <c r="F160" s="121"/>
      <c r="G160" s="124"/>
      <c r="H160" s="138"/>
      <c r="I160" s="163" t="s">
        <v>48</v>
      </c>
      <c r="J160" s="173">
        <v>700</v>
      </c>
    </row>
    <row r="161" spans="1:10" ht="36">
      <c r="A161" s="201"/>
      <c r="B161" s="136"/>
      <c r="C161" s="122"/>
      <c r="D161" s="123"/>
      <c r="E161" s="137"/>
      <c r="F161" s="121"/>
      <c r="G161" s="124"/>
      <c r="H161" s="138"/>
      <c r="I161" s="128" t="s">
        <v>88</v>
      </c>
      <c r="J161" s="239">
        <v>2043.5</v>
      </c>
    </row>
    <row r="162" spans="1:10" ht="13.5" thickBot="1">
      <c r="A162" s="206"/>
      <c r="B162" s="140"/>
      <c r="C162" s="141"/>
      <c r="D162" s="141"/>
      <c r="E162" s="141"/>
      <c r="F162" s="140"/>
      <c r="G162" s="142"/>
      <c r="H162" s="143"/>
      <c r="I162" s="240" t="s">
        <v>59</v>
      </c>
      <c r="J162" s="179">
        <v>4105</v>
      </c>
    </row>
    <row r="163" spans="1:10" ht="13.5" thickBot="1">
      <c r="A163" s="200" t="s">
        <v>17</v>
      </c>
      <c r="B163" s="129">
        <f>17.670012*1787.7</f>
        <v>31588.6804524</v>
      </c>
      <c r="C163" s="57">
        <f>E163-B163</f>
        <v>848.5295475999992</v>
      </c>
      <c r="D163" s="131"/>
      <c r="E163" s="161">
        <v>32437.21</v>
      </c>
      <c r="F163" s="133">
        <f>B163*1</f>
        <v>31588.6804524</v>
      </c>
      <c r="G163" s="133">
        <f>8.78*1787.7</f>
        <v>15696.006</v>
      </c>
      <c r="H163" s="134">
        <f>F163-G163+C163</f>
        <v>16741.203999999998</v>
      </c>
      <c r="I163" s="135" t="s">
        <v>29</v>
      </c>
      <c r="J163" s="111">
        <f>1.15*1787.7</f>
        <v>2055.855</v>
      </c>
    </row>
    <row r="164" spans="1:10" ht="12.75">
      <c r="A164" s="201"/>
      <c r="B164" s="136"/>
      <c r="C164" s="122"/>
      <c r="D164" s="123"/>
      <c r="E164" s="137"/>
      <c r="F164" s="121"/>
      <c r="G164" s="124"/>
      <c r="H164" s="138"/>
      <c r="I164" s="119" t="s">
        <v>46</v>
      </c>
      <c r="J164" s="120">
        <f>2.62*1787.7</f>
        <v>4683.774</v>
      </c>
    </row>
    <row r="165" spans="1:10" ht="13.5" thickBot="1">
      <c r="A165" s="201"/>
      <c r="B165" s="136"/>
      <c r="C165" s="122"/>
      <c r="D165" s="123"/>
      <c r="E165" s="137"/>
      <c r="F165" s="121"/>
      <c r="G165" s="124"/>
      <c r="H165" s="138"/>
      <c r="I165" s="232" t="s">
        <v>75</v>
      </c>
      <c r="J165" s="120">
        <f>1.21*1787.7</f>
        <v>2163.117</v>
      </c>
    </row>
    <row r="166" spans="1:10" ht="13.5" thickBot="1">
      <c r="A166" s="202" t="s">
        <v>18</v>
      </c>
      <c r="B166" s="129">
        <f>17.670012*1787.7</f>
        <v>31588.6804524</v>
      </c>
      <c r="C166" s="57">
        <f>E166-B166</f>
        <v>-3387.560452400001</v>
      </c>
      <c r="D166" s="105"/>
      <c r="E166" s="161">
        <v>28201.12</v>
      </c>
      <c r="F166" s="133">
        <f>B166*1</f>
        <v>31588.6804524</v>
      </c>
      <c r="G166" s="108">
        <f>8.78*1787.7</f>
        <v>15696.006</v>
      </c>
      <c r="H166" s="134">
        <f>F166-G166+C166</f>
        <v>12505.114</v>
      </c>
      <c r="I166" s="110" t="s">
        <v>29</v>
      </c>
      <c r="J166" s="111">
        <f>1.15*1787.7</f>
        <v>2055.855</v>
      </c>
    </row>
    <row r="167" spans="1:10" ht="12.75">
      <c r="A167" s="201"/>
      <c r="B167" s="112"/>
      <c r="C167" s="113"/>
      <c r="D167" s="114"/>
      <c r="E167" s="164"/>
      <c r="F167" s="116"/>
      <c r="G167" s="117"/>
      <c r="H167" s="118"/>
      <c r="I167" s="119" t="s">
        <v>46</v>
      </c>
      <c r="J167" s="120">
        <f>2.62*1787.7</f>
        <v>4683.774</v>
      </c>
    </row>
    <row r="168" spans="1:10" ht="12.75">
      <c r="A168" s="201"/>
      <c r="B168" s="136"/>
      <c r="C168" s="122"/>
      <c r="D168" s="123"/>
      <c r="E168" s="165"/>
      <c r="F168" s="121"/>
      <c r="G168" s="124"/>
      <c r="H168" s="138"/>
      <c r="I168" s="232" t="s">
        <v>75</v>
      </c>
      <c r="J168" s="120">
        <f>1.21*1787.7</f>
        <v>2163.117</v>
      </c>
    </row>
    <row r="169" spans="1:10" ht="12.75">
      <c r="A169" s="201"/>
      <c r="B169" s="136"/>
      <c r="C169" s="122"/>
      <c r="D169" s="123"/>
      <c r="E169" s="165"/>
      <c r="F169" s="121"/>
      <c r="G169" s="124"/>
      <c r="H169" s="138"/>
      <c r="I169" s="235" t="s">
        <v>89</v>
      </c>
      <c r="J169" s="156">
        <v>449</v>
      </c>
    </row>
    <row r="170" spans="1:10" ht="24">
      <c r="A170" s="201"/>
      <c r="B170" s="136"/>
      <c r="C170" s="122"/>
      <c r="D170" s="123"/>
      <c r="E170" s="165"/>
      <c r="F170" s="121"/>
      <c r="G170" s="124"/>
      <c r="H170" s="138"/>
      <c r="I170" s="128" t="s">
        <v>90</v>
      </c>
      <c r="J170" s="168">
        <v>425</v>
      </c>
    </row>
    <row r="171" spans="1:10" ht="12.75">
      <c r="A171" s="201"/>
      <c r="B171" s="136"/>
      <c r="C171" s="122"/>
      <c r="D171" s="123"/>
      <c r="E171" s="165"/>
      <c r="F171" s="121"/>
      <c r="G171" s="124"/>
      <c r="H171" s="138"/>
      <c r="I171" s="128" t="s">
        <v>91</v>
      </c>
      <c r="J171" s="168">
        <v>32</v>
      </c>
    </row>
    <row r="172" spans="1:10" ht="24">
      <c r="A172" s="201"/>
      <c r="B172" s="136"/>
      <c r="C172" s="122"/>
      <c r="D172" s="123"/>
      <c r="E172" s="165"/>
      <c r="F172" s="121"/>
      <c r="G172" s="124"/>
      <c r="H172" s="138"/>
      <c r="I172" s="128" t="s">
        <v>92</v>
      </c>
      <c r="J172" s="168">
        <v>67</v>
      </c>
    </row>
    <row r="173" spans="1:10" ht="13.5" thickBot="1">
      <c r="A173" s="201"/>
      <c r="B173" s="136"/>
      <c r="C173" s="122"/>
      <c r="D173" s="123"/>
      <c r="E173" s="165"/>
      <c r="F173" s="121"/>
      <c r="G173" s="124"/>
      <c r="H173" s="138"/>
      <c r="I173" s="128" t="s">
        <v>93</v>
      </c>
      <c r="J173" s="168">
        <v>1944</v>
      </c>
    </row>
    <row r="174" spans="1:10" ht="13.5" thickBot="1">
      <c r="A174" s="200" t="s">
        <v>19</v>
      </c>
      <c r="B174" s="129">
        <f>17.670012*1787.7</f>
        <v>31588.6804524</v>
      </c>
      <c r="C174" s="57">
        <f>E174-B174</f>
        <v>3888.9495475999975</v>
      </c>
      <c r="D174" s="105"/>
      <c r="E174" s="161">
        <v>35477.63</v>
      </c>
      <c r="F174" s="133">
        <f>B174*1</f>
        <v>31588.6804524</v>
      </c>
      <c r="G174" s="108">
        <f>8.78*1787.7</f>
        <v>15696.006</v>
      </c>
      <c r="H174" s="134">
        <f>F174-G174+C174</f>
        <v>19781.623999999996</v>
      </c>
      <c r="I174" s="135" t="s">
        <v>29</v>
      </c>
      <c r="J174" s="111">
        <f>1.15*1787.7</f>
        <v>2055.855</v>
      </c>
    </row>
    <row r="175" spans="1:10" ht="12.75">
      <c r="A175" s="201"/>
      <c r="B175" s="112"/>
      <c r="C175" s="113"/>
      <c r="D175" s="114"/>
      <c r="E175" s="164"/>
      <c r="F175" s="116"/>
      <c r="G175" s="117"/>
      <c r="H175" s="118"/>
      <c r="I175" s="119" t="s">
        <v>46</v>
      </c>
      <c r="J175" s="120">
        <f>2.62*1787.7</f>
        <v>4683.774</v>
      </c>
    </row>
    <row r="176" spans="1:10" ht="12.75">
      <c r="A176" s="201"/>
      <c r="B176" s="136"/>
      <c r="C176" s="122"/>
      <c r="D176" s="123"/>
      <c r="E176" s="165"/>
      <c r="F176" s="121"/>
      <c r="G176" s="124"/>
      <c r="H176" s="138"/>
      <c r="I176" s="232" t="s">
        <v>75</v>
      </c>
      <c r="J176" s="120">
        <f>1.21*1787.7</f>
        <v>2163.117</v>
      </c>
    </row>
    <row r="177" spans="1:10" ht="13.5" thickBot="1">
      <c r="A177" s="201"/>
      <c r="B177" s="136"/>
      <c r="C177" s="122"/>
      <c r="D177" s="123"/>
      <c r="E177" s="165"/>
      <c r="F177" s="121"/>
      <c r="G177" s="124"/>
      <c r="H177" s="125"/>
      <c r="I177" s="128" t="s">
        <v>94</v>
      </c>
      <c r="J177" s="156">
        <v>125</v>
      </c>
    </row>
    <row r="178" spans="1:10" ht="13.5" thickBot="1">
      <c r="A178" s="200" t="s">
        <v>20</v>
      </c>
      <c r="B178" s="129">
        <f>17.670012*1787.7</f>
        <v>31588.6804524</v>
      </c>
      <c r="C178" s="57">
        <f>E178-B178</f>
        <v>547.9095476000002</v>
      </c>
      <c r="D178" s="105"/>
      <c r="E178" s="161">
        <v>32136.59</v>
      </c>
      <c r="F178" s="133">
        <f>B178*1</f>
        <v>31588.6804524</v>
      </c>
      <c r="G178" s="108">
        <f>8.78*1787.7</f>
        <v>15696.006</v>
      </c>
      <c r="H178" s="134">
        <f>F178-G178+C178</f>
        <v>16440.584000000003</v>
      </c>
      <c r="I178" s="135" t="s">
        <v>29</v>
      </c>
      <c r="J178" s="111">
        <f>1.15*1787.7</f>
        <v>2055.855</v>
      </c>
    </row>
    <row r="179" spans="1:10" ht="12.75">
      <c r="A179" s="201"/>
      <c r="B179" s="112"/>
      <c r="C179" s="113"/>
      <c r="D179" s="114"/>
      <c r="E179" s="164"/>
      <c r="F179" s="116"/>
      <c r="G179" s="117"/>
      <c r="H179" s="118"/>
      <c r="I179" s="119" t="s">
        <v>46</v>
      </c>
      <c r="J179" s="120">
        <f>2.62*1787.7</f>
        <v>4683.774</v>
      </c>
    </row>
    <row r="180" spans="1:10" ht="12.75">
      <c r="A180" s="201"/>
      <c r="B180" s="136"/>
      <c r="C180" s="122"/>
      <c r="D180" s="123"/>
      <c r="E180" s="165"/>
      <c r="F180" s="121"/>
      <c r="G180" s="124"/>
      <c r="H180" s="138"/>
      <c r="I180" s="232" t="s">
        <v>75</v>
      </c>
      <c r="J180" s="120">
        <f>1.21*1787.7</f>
        <v>2163.117</v>
      </c>
    </row>
    <row r="181" spans="1:10" ht="24">
      <c r="A181" s="201"/>
      <c r="B181" s="169"/>
      <c r="C181" s="124"/>
      <c r="D181" s="149"/>
      <c r="E181" s="170"/>
      <c r="F181" s="171"/>
      <c r="G181" s="124"/>
      <c r="H181" s="125"/>
      <c r="I181" s="128" t="s">
        <v>95</v>
      </c>
      <c r="J181" s="173">
        <v>1133</v>
      </c>
    </row>
    <row r="182" spans="1:10" ht="24.75" thickBot="1">
      <c r="A182" s="201"/>
      <c r="B182" s="174"/>
      <c r="C182" s="175"/>
      <c r="D182" s="175"/>
      <c r="E182" s="176"/>
      <c r="F182" s="177"/>
      <c r="G182" s="142"/>
      <c r="H182" s="178"/>
      <c r="I182" s="158" t="s">
        <v>40</v>
      </c>
      <c r="J182" s="179">
        <v>-8725.82</v>
      </c>
    </row>
    <row r="183" spans="1:10" ht="12.75">
      <c r="A183" s="10" t="s">
        <v>22</v>
      </c>
      <c r="B183" s="180">
        <f>SUM(B124:B178)</f>
        <v>370054.13597640005</v>
      </c>
      <c r="C183" s="181">
        <f>SUM(C124:C178)</f>
        <v>-6885.485976400025</v>
      </c>
      <c r="D183" s="181"/>
      <c r="E183" s="182">
        <f>SUM(E124:E182)</f>
        <v>363168.65</v>
      </c>
      <c r="F183" s="183">
        <f>SUM(F124:F178)</f>
        <v>370054.13597640005</v>
      </c>
      <c r="G183" s="183">
        <f>SUM(G124:G178)</f>
        <v>182452.66199999998</v>
      </c>
      <c r="H183" s="184">
        <f>SUM(H124:H178)</f>
        <v>180715.98799999998</v>
      </c>
      <c r="I183" s="185"/>
      <c r="J183" s="186"/>
    </row>
    <row r="184" spans="1:10" ht="13.5" thickBot="1">
      <c r="A184" s="5"/>
      <c r="B184" s="187"/>
      <c r="C184" s="188"/>
      <c r="D184" s="188"/>
      <c r="E184" s="189"/>
      <c r="F184" s="190"/>
      <c r="G184" s="190"/>
      <c r="H184" s="190"/>
      <c r="I184" s="191" t="s">
        <v>23</v>
      </c>
      <c r="J184" s="192">
        <f>SUM(J124:J182)</f>
        <v>120218.65400000001</v>
      </c>
    </row>
    <row r="185" spans="1:10" ht="13.5" thickBot="1">
      <c r="A185" s="4"/>
      <c r="B185" s="193"/>
      <c r="C185" s="194"/>
      <c r="D185" s="194"/>
      <c r="E185" s="195"/>
      <c r="F185" s="203"/>
      <c r="G185" s="204"/>
      <c r="H185" s="204"/>
      <c r="I185" s="205"/>
      <c r="J185" s="196"/>
    </row>
    <row r="186" spans="1:10" ht="13.5" thickBot="1">
      <c r="A186" s="197"/>
      <c r="B186" s="197"/>
      <c r="C186" s="197"/>
      <c r="D186" s="197"/>
      <c r="E186" s="197"/>
      <c r="F186" s="197"/>
      <c r="G186" s="197"/>
      <c r="H186" s="197"/>
      <c r="I186" s="198" t="s">
        <v>96</v>
      </c>
      <c r="J186" s="241">
        <f>H183+J123-J184</f>
        <v>66039.4117519999</v>
      </c>
    </row>
    <row r="187" spans="1:10" ht="12.75">
      <c r="A187" s="197"/>
      <c r="B187" s="197"/>
      <c r="C187" s="197"/>
      <c r="D187" s="197"/>
      <c r="E187" s="197"/>
      <c r="F187" s="197"/>
      <c r="G187" s="197"/>
      <c r="H187" s="197"/>
      <c r="I187" s="197"/>
      <c r="J187" s="197"/>
    </row>
  </sheetData>
  <sheetProtection/>
  <mergeCells count="81">
    <mergeCell ref="A163:A165"/>
    <mergeCell ref="A166:A173"/>
    <mergeCell ref="A174:A177"/>
    <mergeCell ref="A178:A182"/>
    <mergeCell ref="F185:I185"/>
    <mergeCell ref="A133:A138"/>
    <mergeCell ref="A139:A141"/>
    <mergeCell ref="A142:A147"/>
    <mergeCell ref="A148:A152"/>
    <mergeCell ref="A153:A156"/>
    <mergeCell ref="A157:A162"/>
    <mergeCell ref="G121:G122"/>
    <mergeCell ref="H121:H122"/>
    <mergeCell ref="I121:J121"/>
    <mergeCell ref="B123:E123"/>
    <mergeCell ref="A124:A128"/>
    <mergeCell ref="A129:A132"/>
    <mergeCell ref="A118:J118"/>
    <mergeCell ref="A119:J119"/>
    <mergeCell ref="A120:A122"/>
    <mergeCell ref="B120:E120"/>
    <mergeCell ref="F120:J120"/>
    <mergeCell ref="B121:B122"/>
    <mergeCell ref="C121:C122"/>
    <mergeCell ref="D121:D122"/>
    <mergeCell ref="E121:E122"/>
    <mergeCell ref="F121:F122"/>
    <mergeCell ref="A30:A32"/>
    <mergeCell ref="A33:A35"/>
    <mergeCell ref="A36:A37"/>
    <mergeCell ref="A38:A39"/>
    <mergeCell ref="F42:I42"/>
    <mergeCell ref="A12:A14"/>
    <mergeCell ref="A15:A17"/>
    <mergeCell ref="A18:A19"/>
    <mergeCell ref="A20:A22"/>
    <mergeCell ref="A23:A25"/>
    <mergeCell ref="A26:A29"/>
    <mergeCell ref="G4:G5"/>
    <mergeCell ref="H4:H5"/>
    <mergeCell ref="I4:J4"/>
    <mergeCell ref="B6:E6"/>
    <mergeCell ref="A7:A9"/>
    <mergeCell ref="A10:A11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49:J49"/>
    <mergeCell ref="A50:J50"/>
    <mergeCell ref="A51:A53"/>
    <mergeCell ref="B51:E51"/>
    <mergeCell ref="F51:J51"/>
    <mergeCell ref="B52:B53"/>
    <mergeCell ref="C52:C53"/>
    <mergeCell ref="D52:D53"/>
    <mergeCell ref="E52:E53"/>
    <mergeCell ref="F52:F53"/>
    <mergeCell ref="A86:A89"/>
    <mergeCell ref="G52:G53"/>
    <mergeCell ref="H52:H53"/>
    <mergeCell ref="I52:J52"/>
    <mergeCell ref="B54:E54"/>
    <mergeCell ref="A55:A59"/>
    <mergeCell ref="A60:A63"/>
    <mergeCell ref="A90:A94"/>
    <mergeCell ref="A95:A98"/>
    <mergeCell ref="A99:A103"/>
    <mergeCell ref="A104:A111"/>
    <mergeCell ref="F114:I114"/>
    <mergeCell ref="A64:A66"/>
    <mergeCell ref="A67:A71"/>
    <mergeCell ref="A72:A75"/>
    <mergeCell ref="A76:A80"/>
    <mergeCell ref="A81:A85"/>
  </mergeCells>
  <printOptions/>
  <pageMargins left="0.17" right="0.17" top="0.17" bottom="0.16" header="0.17" footer="0.16"/>
  <pageSetup horizontalDpi="600" verticalDpi="600" orientation="landscape" paperSize="9" r:id="rId1"/>
  <ignoredErrors>
    <ignoredError sqref="J82:J1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Водовозов С. В.</dc:creator>
  <cp:keywords/>
  <dc:description/>
  <cp:lastModifiedBy>Admin</cp:lastModifiedBy>
  <cp:lastPrinted>2016-04-11T05:33:27Z</cp:lastPrinted>
  <dcterms:created xsi:type="dcterms:W3CDTF">2010-06-22T06:42:29Z</dcterms:created>
  <dcterms:modified xsi:type="dcterms:W3CDTF">2018-05-14T06:55:59Z</dcterms:modified>
  <cp:category/>
  <cp:version/>
  <cp:contentType/>
  <cp:contentStatus/>
</cp:coreProperties>
</file>