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9150" tabRatio="598" activeTab="0"/>
  </bookViews>
  <sheets>
    <sheet name="Текущий ремонт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<sst xmlns="http://schemas.openxmlformats.org/spreadsheetml/2006/main" count="380" uniqueCount="228">
  <si>
    <t>начис. факт</t>
  </si>
  <si>
    <t>дотация факт</t>
  </si>
  <si>
    <t>ИТОГО:</t>
  </si>
  <si>
    <t>Всего начисл.</t>
  </si>
  <si>
    <t>Постоян. затраты</t>
  </si>
  <si>
    <t>средства на т.рем.</t>
  </si>
  <si>
    <t>Выполнено т.ремонта</t>
  </si>
  <si>
    <t>вид работы</t>
  </si>
  <si>
    <t>сумма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</si>
  <si>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</si>
  <si>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</si>
  <si>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</si>
  <si>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</si>
  <si>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</si>
  <si>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</si>
  <si>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</si>
  <si>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</si>
  <si>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</si>
  <si>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</si>
  <si>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</si>
  <si>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</si>
  <si>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недоплата факт</t>
  </si>
  <si>
    <t>Всего:</t>
  </si>
  <si>
    <r>
      <t xml:space="preserve">                                                    </t>
    </r>
    <r>
      <rPr>
        <b/>
        <sz val="10"/>
        <rFont val="Arial Cyr"/>
        <family val="2"/>
      </rPr>
      <t xml:space="preserve">Итого: </t>
    </r>
  </si>
  <si>
    <t xml:space="preserve">ДОХОДЫ </t>
  </si>
  <si>
    <t xml:space="preserve"> </t>
  </si>
  <si>
    <t xml:space="preserve">      I. по содержанию и текущему ремонту мест общего пользования жилого дома № 201а по ул. Просвещения</t>
  </si>
  <si>
    <t>Вывоз большого контейнера (САХ)</t>
  </si>
  <si>
    <t>переходящий остаток на 2016 год</t>
  </si>
  <si>
    <t xml:space="preserve">                                                                                                          Отчёт за 2015 г.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</si>
  <si>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РАСХОДЫ ПО ООО "ЛИДЕР УК" </t>
  </si>
  <si>
    <t>2015 г.</t>
  </si>
  <si>
    <t>услуги ООО "РИЦ"</t>
  </si>
  <si>
    <t>окраска элементов на детской площадке</t>
  </si>
  <si>
    <t>во II п. на 4 эт. (кв. № 25,26,27) - ревизия межэтажного эл. щита (автомат  63 А - 3 шт, 40 А - 3 шт., 25 А - 3 шт.,  дин. рейка - 2 шт., нулевая шина - 4 шт., провод - 10м.)</t>
  </si>
  <si>
    <t>во II п. на 3 эт. (кв. № 22,23,24) - ревизия межэтажного эл. щита (автомат  63 А - 3 шт, 40 А - 3 шт., 25 А - 3 шт.,  дин. рейка - 4 шт., нулевая шина - 3 шт., провод - 7 м.)</t>
  </si>
  <si>
    <t>во II п. на 2 эт. (кв. № 19,20,21) - ревизия межэтажного эл. щита (автомат  63 А - 3 шт, 40 А - 3 шт., 25 А - 3 шт.,  дин. рейка - 2 шт., нулевая шина - 1 шт., провод - 3 м.)</t>
  </si>
  <si>
    <t>в кв. №   - ремонт центрального канализационного стояка (клапан - 1 шт., монтажная пена 1 бал.)</t>
  </si>
  <si>
    <t>во II п. на 5 эт. (кв. № 28,29,30) - ревизия межэтажного эл. щита (автомат 40 А - 3 шт., 25 А - 3 шт.,  дин. рейка - 1 шт., нулевая шина - 3 шт., провод - 3 м.)</t>
  </si>
  <si>
    <t>во II п. на 1 эт. (кв. № 16,17,18) - ревизия межэтажного эл. щита (автомат 63 А - 3 шт., 40 А - 3 шт., 25 А - 3 шт.,  дин. рейка - 2 шт., нулевая шина - 3 шт., провод - 6 м.)</t>
  </si>
  <si>
    <t>в I п. на 1 эт. (кв. № 1,2,3) - ревизия межэтажного эл. щита (автомат 63 А - 3 шт., 25 А - 3 шт., нулевая шина - 1 шт., провод - 2 м.)</t>
  </si>
  <si>
    <t>во II п. - замена энергосберегающей лампы - 1 шт., клеммы в светильнике - 1 шт.</t>
  </si>
  <si>
    <t xml:space="preserve">в V п. на 4 эт. - замена эл. лампочки 40 Вт - 1 шт. </t>
  </si>
  <si>
    <t>закрыли подвал (середина) на замок - 1 шт.</t>
  </si>
  <si>
    <t>в I п. на 3 эт. (кв. № 7,8,9) - ревизия межэтажного эл. щита (автомат 40 А 2п. - 3 шт., 40 А - 3 шт., 25 А - 4 шт., дин. рейка - 2 шт., провод - 1 м.)</t>
  </si>
  <si>
    <t>в I п. на 4 эт. (кв. № 10,11,12) - ревизия межэтажного эл. щита (автомат 40 А 2п. - 3 шт., дин. рейка - 1 шт.)</t>
  </si>
  <si>
    <t>в I п. на 5 эт. (кв. № 13,14,15) - ревизия межэтажного эл. щита (автомат 40 А 2п. - 3 шт., дин. рейка - 1 шт., нулевая шина - 2 шт., провод - 3 м.)</t>
  </si>
  <si>
    <t>в III п. на 4 эт. (кв. № 40,41,42) - ревизия межэтажного эл. щита (автомат 63 А - 3 шт., 25 А - 3 шт., дин. рейка - 1 шт.)</t>
  </si>
  <si>
    <t>в III п. на 2 эт. (кв. № 34,35,36) - ревизия межэтажного эл. щита (автомат 40 А 2п. - 3 шт., 25 А - 1 шт., дин. рейка - 1 шт., провод - 2 м.)</t>
  </si>
  <si>
    <t>в III п. на 3 эт. (кв. № 37,38,39) - ревизия межэтажного эл. щита (автомат 63 А - 3 шт., 25 А - 2 шт., нулевая шина - 1 шт., дин. рейка - 1 шт.)</t>
  </si>
  <si>
    <t>поверка общедомового теплосчетчика</t>
  </si>
  <si>
    <t>прочистка канализации в подвале, дезинфекция подвала (белизна - 4 бут.)</t>
  </si>
  <si>
    <t>в VIII п. - замена клеммы в светильнике - 1 шт.</t>
  </si>
  <si>
    <t xml:space="preserve">во II п. на 1 эт. - замена ЭСУ-3 - 1 шт., эл. лампочка 40 Вт - 1 шт. </t>
  </si>
  <si>
    <t>в кв. № 84 - вызов аварийной службы</t>
  </si>
  <si>
    <t>в IV п. на 1 эт. (кв. № 46,47,48) - ревизия межэтажного эл. щита (автомат 40 А 2п. - 3 шт., 25 А - 2 шт., дин. рейка - 1 шт.)</t>
  </si>
  <si>
    <t>в IV п. на 5 эт. (кв. № 58,59,60) - ревизия межэтажного эл. щита (автомат 40 А 2п. - 3 шт., дин. рейка - 1 шт.)</t>
  </si>
  <si>
    <t>в IV п. на 4 эт. (кв. № 55,56,57) - ревизия межэтажного эл. щита (автомат 40 А 2п. - 3 шт., дин. рейка - 1 шт.)</t>
  </si>
  <si>
    <t>в IV п. на 3 эт. (кв. № 52,53,54) - ревизия межэтажного эл. щита (автомат 40 А 2п. - 3 шт., дин. рейка - 1 шт.)</t>
  </si>
  <si>
    <t>в IV п. на 2 эт. (кв. № 49,50,51) - ревизия межэтажного эл. щита (автомат 40 А 2п. - 3 шт., дин. рейка - 1 шт.)</t>
  </si>
  <si>
    <t>в VI п. на 4 эт. (кв. № 85,86,87) - ревизия межэтажного эл. щита (автомат  40 А 2п. - 3 шт., 25 А - 6 шт.,  дин. рейка - 1 шт.)</t>
  </si>
  <si>
    <t>в I п. на 2 эт. (кв. № 4,5,6) - ревизия межэтажного эл. щита (автомат  40 А 2п. - 3 шт., 25 А - 1 шт.,  дин. рейка - 1 шт.)</t>
  </si>
  <si>
    <t>во II п. - частичная замена стояка отопления в подъезде (труба d 20 мм - 5 м.; шар. кран d 15 мм - 1 шт.; шар. кран d 20 мм - 1 шт.; тройник - 1 шт., фитинг  - 3 шт.)</t>
  </si>
  <si>
    <t>в подвале - ремонтные работы на стояках отопления (шар. кран d 15 мм - 11 шт.; шар. кран d 20 мм - 23 шт.; тройник - 10 шт., фитинг  - 36 шт., переходник 25*20 - 3 шт.)</t>
  </si>
  <si>
    <t xml:space="preserve">в IV п. на 1,4,5 эт. - замена ЭСУ-3 - 2 шт., эл. лампочка 40 Вт - 3 шт. </t>
  </si>
  <si>
    <t>в кв. № 5 - вызов аварийной службы</t>
  </si>
  <si>
    <t>в кв. № 45 - частичная замена стояка отопления (труба d 20 мм - 7м., фитинг  - 2 шт.)</t>
  </si>
  <si>
    <t>убрано бетоное ограждение эвакуатором (30 мин.)</t>
  </si>
  <si>
    <t>в V п. - замена фотореле в светильнике - 1 шт.</t>
  </si>
  <si>
    <t>во II п. - замена клеммы в светильнике - 1 шт.</t>
  </si>
  <si>
    <t xml:space="preserve">в IV п. на 5 эт. - замена ЭСУ-3 - 1 шт., эл. лампочка 40 Вт - 1 шт. </t>
  </si>
  <si>
    <t xml:space="preserve">в V п. на 4 эт. - замена ЭСУ-3 - 1 шт., эл. лампочка 40 Вт - 1 шт. </t>
  </si>
  <si>
    <t>в III п. - ремонт люка на чердак</t>
  </si>
  <si>
    <t>в V п. на 3 эт. - укрепление межэтажного эл. щита</t>
  </si>
  <si>
    <t>во II п. - теплоизоляция труб (утеплитель 3,5 м.)</t>
  </si>
  <si>
    <t xml:space="preserve">в VII п. на 1,2,4 эт. - установка ЭСУ-3 - 3 шт., эл. лампочка 40 Вт - 3 шт. </t>
  </si>
  <si>
    <t>прочистка дороги от снега вдоль дома и подъезд к контейнерам (погрузчиком 4 час. 45 мин.)</t>
  </si>
  <si>
    <t>в подвале - замена замка 1 шт.</t>
  </si>
  <si>
    <t>эл. энергия (разница между выставленными и оплаченными показаниями)</t>
  </si>
  <si>
    <t>в кв. № 45, 58 - частичный ремонт  кровли (технониколь - 3 м².)</t>
  </si>
  <si>
    <t xml:space="preserve">в IV п. на 1 эт. - замена ЭСУ-3 - 1 шт., эл. лампочка 40 Вт - 1 шт. </t>
  </si>
  <si>
    <t xml:space="preserve">переходящий долг                                                   </t>
  </si>
  <si>
    <t xml:space="preserve">                                                                                                          Отчёт за 2016 г.                                                                                                                                                                                                                                                   </t>
  </si>
  <si>
    <t>2016 г.</t>
  </si>
  <si>
    <t xml:space="preserve">переходящий долг с 2015 года                                                   </t>
  </si>
  <si>
    <t>содержание УК</t>
  </si>
  <si>
    <t xml:space="preserve">Iп. 4эт., VIп. 1эт. - замена ЭСУ - 2 шт., эл. лампочка 40 Вт - 2 шт. </t>
  </si>
  <si>
    <t>VIп. - зам. в светильнике фотоэлемента - 1 шт., клеммы - 3шт.</t>
  </si>
  <si>
    <t>прочистка канализации в подвале, дезинфекция подвала (белизна - 5 бут.)</t>
  </si>
  <si>
    <t>вывоз большого контейнера (САХ)</t>
  </si>
  <si>
    <t>кв. № 78,81,84 - замена канализационного стояка d 100 мм (труба 2м. - 2 шт, труба 1,5м. - 3 шт., герметик силиконовый - 1 бал., компенсаторный рукав - 2 шт., муфта - 1 шт., переходник 110*124 - 1 шт., переходник 110*50 - 2 шт, манжет - 2 шт., п/отвод - 2 шт.,  крестовина - 2 шт., диск на болгарку - 3 шт.)</t>
  </si>
  <si>
    <t>в подвале VIIIп. - замена замка - 1 шт.</t>
  </si>
  <si>
    <t>прочистка дороги от снега вдоль дома и подъезд к контейнерам (погрузчиком  25 мин.)</t>
  </si>
  <si>
    <t xml:space="preserve">I,II,III,IV,V,VI,VII,VIIIп. тамбур, IIп. 2эт., VIп. 2,3эт. - замена ЭСУ - 1 шт., эл. лампочка 40 Вт - 10 шт. </t>
  </si>
  <si>
    <t>VIп. - зам. в светильнике фотоэлемента - 1 шт., энергосберегающей лампы 45 Вт. - 1шт.</t>
  </si>
  <si>
    <t>вызов в выходной день (своими силами)</t>
  </si>
  <si>
    <t xml:space="preserve">Iп. 1эт., IVп. 1,2эт., Vп. 1эт., VIп. 3эт., VIIп. тамбур - замена ЭСУ - 4шт., эл. лампочка 40 Вт - 6 шт. </t>
  </si>
  <si>
    <t>сброс снега с кровли, прочистка ливневок</t>
  </si>
  <si>
    <t>VIп. (уличн. освещение) - зам. в светильнике фотоэлемента - 1 шт., клеммы - 1шт.</t>
  </si>
  <si>
    <t>прочистка дороги от снега вдоль дома и подъезд к контейнерам (погрузчиком 1 час. 40 мин.)</t>
  </si>
  <si>
    <t>вывоз снега с детской площадки (погрузчиком 5 час. 05 мин.)</t>
  </si>
  <si>
    <t>кв. № 4 - утепление стен в зале и спальне (монтажная пена - 5 бал.)</t>
  </si>
  <si>
    <t>VI п. - замена канализационной трубы d 50 мм в подъезде (труба 2м. - 2 шт, герметик силиконовый - 1/3 бал., переходник 78*50 - 1 шт., манжет 74*50 - 1 шт.)</t>
  </si>
  <si>
    <t>в подвале VIIIп. - восстановлена т/изоляция (утеплитель - 3м.)</t>
  </si>
  <si>
    <t xml:space="preserve">VIп. - замена ЭСУ - 1шт., эл. лампочка 40 Вт - 1 шт. </t>
  </si>
  <si>
    <t>установка бетоного ограждения эвакуатором (1 час.)</t>
  </si>
  <si>
    <t>привезен, рассыпан щебень - 20т.</t>
  </si>
  <si>
    <t>побелка поребрика около дома</t>
  </si>
  <si>
    <t>кв. № 47, 56 - вызов аварийной службы (2 заявки)</t>
  </si>
  <si>
    <t xml:space="preserve">IIп. тамбур, IVп. 3 эт. - замена эл. лампочки 40 Вт - 2 шт. </t>
  </si>
  <si>
    <t>промывка и опрессовка системы отопления</t>
  </si>
  <si>
    <t xml:space="preserve">около дома скошена трава </t>
  </si>
  <si>
    <t xml:space="preserve">кв. № 56 - вызов аварийной службы </t>
  </si>
  <si>
    <t>вывоз твердых бытовых отходов</t>
  </si>
  <si>
    <t xml:space="preserve">VIIп. 1 эт. - замена ЭСУ - 1шт., эл. лампочка 60 Вт - 1 шт. </t>
  </si>
  <si>
    <t>VIIIп. - установлен светильник на улице ( лампа энергосберегающая 45 Вт. - 1 шт.,  фонарь - 1 шт., клемма - 1 шт.)</t>
  </si>
  <si>
    <t>кв. № 87 - частичная замена канализационного стояка d 100 мм (труба - 1м., компенсаторный рукав - 1 шт.,  переходник 113*100 - 1 шт., манжет - 2 шт.)</t>
  </si>
  <si>
    <t>подвал Iп. - замена замка - 1 шт.</t>
  </si>
  <si>
    <t xml:space="preserve">Vп. 1 эт., VIп. 1 эт, VIIп. тамбур - замена эл. лампочек 40 Вт - 3 шт. </t>
  </si>
  <si>
    <t>Iп.-выведена труба с ХВС в подъезде (труба d 20 мм. - 15м., соединение d 20-2 шт., шар. кран d 20 - 1шт., тройник 20*20*20 - 1шт.)</t>
  </si>
  <si>
    <t>Iп. 1 эт. - в эл. щите установка автомата 25А - 1шт.</t>
  </si>
  <si>
    <t>дезиксекция подвального помещения</t>
  </si>
  <si>
    <t xml:space="preserve">Iп. 1 эт, VIIп. 2 эт. - замена ЭСУ - 2 шт., эл. лампочек 40 Вт - 2 шт. </t>
  </si>
  <si>
    <t>кв. № 46 - вызов в выходной день (своими силами) - прочистка центрального канализационного стояка</t>
  </si>
  <si>
    <t>кв. № 49 - вызов аварийной службы</t>
  </si>
  <si>
    <t>подвал (кв. № 15) - замена на ХВС (ш.кран d 25мм. - 1шт. соединение d 25 - 2 шт., труба d 25 - 1м.)</t>
  </si>
  <si>
    <t xml:space="preserve">IIп. 2 эт, VIIп. 4 эт. - замена  эл. лампочек 40 Вт - 2 шт. </t>
  </si>
  <si>
    <t xml:space="preserve">VIп. 3 эт., подвал, VIIп. 1,2 эт. - замена ЭСУ - 2шт., эл. лампочек 40 Вт - 7 шт. </t>
  </si>
  <si>
    <t>подвал - установка ш. крана d 15 - 1 шт. на спускнике</t>
  </si>
  <si>
    <t>кв. № 9, 32 - вызов аварийной службы (2 заявки)</t>
  </si>
  <si>
    <t>ремонтные работы по общедомовому эл. Щиту</t>
  </si>
  <si>
    <t xml:space="preserve">VIп. 1 эт. - замена  эл. лампочки 40 Вт - 1 шт. </t>
  </si>
  <si>
    <t>подвал (кв. № 48,56) - замена (соединение d 20 вн.р. - 4 шт., шар. кран d 20 - 2шт., тройник чугун. - 1 шт., труба d 20 - 3м.)</t>
  </si>
  <si>
    <t>закрыты продухи в подвальные помещения (монтажн. пена - 1 бал.)</t>
  </si>
  <si>
    <t>убрано бетоное ограждение эвакуатором (1 час)</t>
  </si>
  <si>
    <t>демонтаж общедомового водосчетчика ХВС на поверку (нипель d 32 - 2 шт, труба d 32 - 0,5м., резьба d 32 - 2 шт. )</t>
  </si>
  <si>
    <t>подвал (1 пол.) - ремонт подвального люка (клямка - 1 шт, замок - 1 шт.)</t>
  </si>
  <si>
    <t xml:space="preserve">Iп. 1 эт. - замена ЭСУ - 1шт., эл. лампочки 40 Вт - 1 шт. </t>
  </si>
  <si>
    <t>IIп. (уличн. освещение) - замена в прожекторе фотоэлемента - 1 шт.</t>
  </si>
  <si>
    <t>подвал - монтаж освещения (провод - 54 м., патрон - 5 шт., эл. лампочка 40 Вт - 5 шт., автомат 16А - 1 шт., распр. коробка -1 шт.)</t>
  </si>
  <si>
    <t>кв. № 3 - утепление с подвала (монтажн. пена - 1 бал.)</t>
  </si>
  <si>
    <t>подвал - установлено (соединение d 20 н.р. - 1 шт., переходка d 25*20 - 1шт.)</t>
  </si>
  <si>
    <t>прочистка дороги от снега вдоль дома и подъезд к контейнерам (погрузчиком 1 час 30 мин.)</t>
  </si>
  <si>
    <t xml:space="preserve">IIп. 1 эт. - замена  эл. лампочки 40 Вт - 1 шт. </t>
  </si>
  <si>
    <t>прочистка дороги от снега вдоль дома и подъезд к контейнерам (погрузчиком 1 час)</t>
  </si>
  <si>
    <t>IIп. - укреплен козырек над подъездом (анкер 14 см. - 3 шт.)</t>
  </si>
  <si>
    <t>на крыше - пробиты куржаки - 8 шт.</t>
  </si>
  <si>
    <t>прочистка дороги от снега вдоль дома и подъезд к контейнерам (погрузчиком 3 час 30 мин.)</t>
  </si>
  <si>
    <t xml:space="preserve">IVп. 1,3 эт., VIIп. 5 эт. - замена ЭСУ - 3шт., эл. лампочек 40 Вт - 3 шт. </t>
  </si>
  <si>
    <t>прочистка дороги от снега вдоль дома и подъезд к контейнерам (погрузчиком 2 час 05 мин.)</t>
  </si>
  <si>
    <t>переходящий остаток на 2017 год</t>
  </si>
  <si>
    <t xml:space="preserve">                                                                                                          Отчёт за 2017 г.                                                                                                                                                                                                                                                   </t>
  </si>
  <si>
    <t>факт недоплата, переплата   (-/+)</t>
  </si>
  <si>
    <t>2017 г.</t>
  </si>
  <si>
    <t xml:space="preserve">переходящий долг с 2016 года                                                   </t>
  </si>
  <si>
    <t>вывоз твердых коммунальных отходов</t>
  </si>
  <si>
    <t xml:space="preserve">V, VIIп. тамбур - замена  эл. лампочки 40 Вт. - 2 шт. </t>
  </si>
  <si>
    <t>прочистка дороги от снега вдоль дома и подъезд к контейнерам (погрузчиком  50 мин.)</t>
  </si>
  <si>
    <t>прочистка дороги от снега вдоль дома и подъезд к контейнерам (погрузчиком  3 час.)</t>
  </si>
  <si>
    <t xml:space="preserve">IVп. 3 эт. - ревизия межэтажного электрощита, протяжка 0 </t>
  </si>
  <si>
    <t xml:space="preserve">IVп. 4 эт. - ревизия межэтажного электрощита, протяжка и изоляция соединений </t>
  </si>
  <si>
    <t xml:space="preserve">IVп. 5 эт. - ревизия межэтажного электрощита, протяжка соединений </t>
  </si>
  <si>
    <t>подвал (под кв. № 31) - ремонтые работы (шар. кран 20 - 1 шт., тройник 20*16*20 - 1 шт., соединение 20 - 2 шт., 15 - 1 шт., труба 20 - 5 м., 15 - 2,5м., лен, герметик)</t>
  </si>
  <si>
    <t>кв. № 17 - вызов аварийной службы</t>
  </si>
  <si>
    <t xml:space="preserve">IIп. 1эт. - замена  эл. лампочки 40 Вт - 1 шт. </t>
  </si>
  <si>
    <t>пробиты куржаки на крыше - 12 шт.</t>
  </si>
  <si>
    <t>подвал II пол. - замена замка - 1шт.</t>
  </si>
  <si>
    <t>подвал I пол. - подключение 2го ввода холодной воды с установкой общедомового водосчетчика d 32</t>
  </si>
  <si>
    <t xml:space="preserve">подвал - замена  эл. лампочки 40 Вт - 4 шт. </t>
  </si>
  <si>
    <t>прочистка дороги от снега вдоль дома и подъезд к контейнерам (погрузчиком  4 час.)</t>
  </si>
  <si>
    <t xml:space="preserve">Iп. 2,4,5 эт., IIп. 3эт., IVп. 3 эт. - замена ЭСУ - 5шт., эл. лампочка 40 Вт - 5 шт. </t>
  </si>
  <si>
    <t>подвал VI п. - замена шар. крана 20 - 2 шт., соединение 20 - 2 шт., лен)</t>
  </si>
  <si>
    <t>кв. № 32 - вызов аварийной службы</t>
  </si>
  <si>
    <t>прочистка дороги от снега вдоль дома и подъезд к контейнерам (погрузчиком  6 час.)</t>
  </si>
  <si>
    <t xml:space="preserve">подвал - замена канализационных труб (труба d 110 - 14м.,  полуотвод - 6 шт., муфта - 1 шт., тройник - 1 шт., заглушка - 2 шт., ревизия - 1 шт.) </t>
  </si>
  <si>
    <t>уличное освещение VI п. - замена клеммы - 1 шт.</t>
  </si>
  <si>
    <r>
      <t>кв. № 60 - частичный ремонт кровли (технониколь - 1 м</t>
    </r>
    <r>
      <rPr>
        <sz val="9"/>
        <rFont val="Arial"/>
        <family val="2"/>
      </rPr>
      <t>²</t>
    </r>
    <r>
      <rPr>
        <sz val="9"/>
        <rFont val="Arial Cyr"/>
        <family val="0"/>
      </rPr>
      <t>, газ пропан)</t>
    </r>
  </si>
  <si>
    <t>подвал 1 пол. - насыпана отрава от комаров - 2 упак.</t>
  </si>
  <si>
    <t xml:space="preserve">подвал - замена  эл. лампочки 40 Вт - 5 шт. </t>
  </si>
  <si>
    <t>уличное освещение I п. - замена фотореле - 1 шт., лампа энергосберегающая 45 Вт. - 1 шт.</t>
  </si>
  <si>
    <t>кв. № 17 - с подвала запенено монтажной пеной - 1 бал.</t>
  </si>
  <si>
    <t>около I п. - накрыт резиной канализационный колодец, под железной крышкой (анкер 10*12 - 4 шт.)</t>
  </si>
  <si>
    <t>окрашены площадки под контейнера и мусорные баки</t>
  </si>
  <si>
    <t>IIIп. (уличн. освещение) - перенесен фотоэлемента (провод - 4м., клемма - 3 шт.</t>
  </si>
  <si>
    <t xml:space="preserve">IIIп. тамбур, VIп. 2 эт., тамбур - зам. эл. лампочки 40 Вт - 3 шт. </t>
  </si>
  <si>
    <t>кв. № 45 - прочистка вентиляции на кухне, в ванной</t>
  </si>
  <si>
    <r>
      <t>VIII п. - частичный ремонт кровли (технониколь - 1,5 м</t>
    </r>
    <r>
      <rPr>
        <sz val="9"/>
        <rFont val="Arial"/>
        <family val="2"/>
      </rPr>
      <t>²</t>
    </r>
    <r>
      <rPr>
        <sz val="9"/>
        <rFont val="Arial Cyr"/>
        <family val="0"/>
      </rPr>
      <t>, газ пропан)</t>
    </r>
  </si>
  <si>
    <t>на детскую площадку привезен речной песок - 7,5т.</t>
  </si>
  <si>
    <t>IVп. (уличн. освещение) - зам. в светильнике фотоэлемента - 1 шт.</t>
  </si>
  <si>
    <r>
      <t>кв. № 45 - замена центрального стояка канализации d 50 мм. в  коридоре (труба d 50 - 4м., манжет - 1 шт., переходник 76*50 - 2 шт., отвод 90</t>
    </r>
    <r>
      <rPr>
        <sz val="9"/>
        <rFont val="Arial"/>
        <family val="2"/>
      </rPr>
      <t>º</t>
    </r>
    <r>
      <rPr>
        <sz val="9"/>
        <rFont val="Arial Cyr"/>
        <family val="0"/>
      </rPr>
      <t xml:space="preserve"> - 1 шт., герметик - 0,5 бал.) </t>
    </r>
  </si>
  <si>
    <r>
      <t>кв. № 4 - оштукатуривание фасада 50 м</t>
    </r>
    <r>
      <rPr>
        <sz val="9"/>
        <rFont val="Arial"/>
        <family val="2"/>
      </rPr>
      <t>²</t>
    </r>
    <r>
      <rPr>
        <sz val="9"/>
        <rFont val="Arial Cyr"/>
        <family val="0"/>
      </rPr>
      <t xml:space="preserve"> с торца дома </t>
    </r>
  </si>
  <si>
    <t>кв. № 108 - вызов аварийной службы</t>
  </si>
  <si>
    <t>покос травы на детской площадке, газонах</t>
  </si>
  <si>
    <t>VIп. (уличн. освещение) - ремонтные работы (провод - 1м., клемма - 1 шт.</t>
  </si>
  <si>
    <t xml:space="preserve">IVп. 1 эт. - замена ЭСУ - 1шт., эл. лампочек 40 Вт - 1т. </t>
  </si>
  <si>
    <r>
      <t>кв. № 45 - замена центрального стояка канализации d 110 мм. (труба d 110 - 3м., крестовина - 1 шт., переходник 110*50 - 1 шт., клапан</t>
    </r>
    <r>
      <rPr>
        <sz val="9"/>
        <rFont val="Arial Cyr"/>
        <family val="0"/>
      </rPr>
      <t xml:space="preserve"> - 1 шт.) </t>
    </r>
  </si>
  <si>
    <r>
      <t xml:space="preserve">кв. № 33 - частичная замена центрального стояка канализации d 110 мм. (труба d 110 - 1м., манжет - 2 шт., переходник чугун/пластик - 1 шт., отвод </t>
    </r>
    <r>
      <rPr>
        <sz val="9"/>
        <rFont val="Arial Cyr"/>
        <family val="0"/>
      </rPr>
      <t xml:space="preserve"> - 1 шт.) </t>
    </r>
  </si>
  <si>
    <t>подвал (II п.) - ремонтые работы  (шар. кран 15 - 2 шт., 20 - 1  шт., тройник 20*15*20 - 1 шт., соединение 20 - 2 шт., 15 - 1 шт., 15*20 -1 шт., лен)</t>
  </si>
  <si>
    <t xml:space="preserve">кв. № 59 - частичная замена центрального стояка канализации d 110 мм. (манжет - 1 шт., клапан - 1 шт., диск отрезной - 2 шт.) </t>
  </si>
  <si>
    <t xml:space="preserve">кв. № 67 - частичная замена стояка отопления на кухне (труба 20 - 1 м., соединение 20 - 2 шт.) </t>
  </si>
  <si>
    <t xml:space="preserve">кв. № 4 - частичная замена стояка отопления (труба 20 - 3 м.) </t>
  </si>
  <si>
    <t>в подвале - в 1 узеле управления замена дискового затвора d 80 - 1 шт.</t>
  </si>
  <si>
    <t>кв. № 2, 44, 91 - вызов аварийной службы (3 заявки)</t>
  </si>
  <si>
    <t xml:space="preserve">подвал (кв. № 32,35) - ремонтные работы, подключение стояков отопления (шар.кран d 20 - 2шт., 15 - 2 шт., соединение 20 - 8 шт., муфта 20 - 2 шт., 26 - 2 шт., труба 20 - 4м., тройник  - 2 шт., хомут 40 - 1 шт, лен, герметик)  </t>
  </si>
  <si>
    <t xml:space="preserve">VIIп. 3 эт. - замена ЭСУ - 1шт., эл. лампочки 40 Вт - 1 шт. </t>
  </si>
  <si>
    <r>
      <t>кв. № 32 - замена центрального стояка канализации d 50 мм. в  коридоре (труба d 50 - 4м., тройник прямой - 2 шт., переходник 76*50 - 1 шт., отвод 90</t>
    </r>
    <r>
      <rPr>
        <sz val="9"/>
        <rFont val="Arial"/>
        <family val="2"/>
      </rPr>
      <t>º</t>
    </r>
    <r>
      <rPr>
        <sz val="9"/>
        <rFont val="Arial Cyr"/>
        <family val="0"/>
      </rPr>
      <t xml:space="preserve"> - 1 шт.) </t>
    </r>
  </si>
  <si>
    <t>подвал - замена эл. лампочек -9 шт.</t>
  </si>
  <si>
    <t xml:space="preserve">кв. № 1,4,7,13 - частичная замена стояка отопления, установка перемычек (соединение 20 - 2 шт., труба 20 - 10м., 16 - 2 м., тройник  - 6 шт., лен, герметик)  </t>
  </si>
  <si>
    <r>
      <t>кв. № 60 - частичный ремонт кровли (технониколь - 1,5 м</t>
    </r>
    <r>
      <rPr>
        <sz val="9"/>
        <rFont val="Arial"/>
        <family val="2"/>
      </rPr>
      <t>²</t>
    </r>
    <r>
      <rPr>
        <sz val="9"/>
        <rFont val="Arial Cyr"/>
        <family val="0"/>
      </rPr>
      <t>, газ пропан)</t>
    </r>
  </si>
  <si>
    <t>кв. № 59 - на канализационном стояке d 110 мм. замена клапана - 1 шт.</t>
  </si>
  <si>
    <t>ремонт крылец - 8 шт.</t>
  </si>
  <si>
    <t xml:space="preserve">IIIп. 2 эт., VIп. 5 эт. - замена ЭСУ - 1шт., эл. лампочки 40 Вт - 1 шт.  </t>
  </si>
  <si>
    <t xml:space="preserve">IIIп. 3 эт., VIп. тамбур - замена ЭСУ - 1шт., эл. лампочки 40 Вт - 1 шт.  </t>
  </si>
  <si>
    <t xml:space="preserve">кв. № 7 -  установка перемычки на стояке отопления (труба 16 - 0,5 м., тройник  - 2 шт., лен)  </t>
  </si>
  <si>
    <t>подвал (под кв. № 4) - замена шар. крана d 20  - 1 шт.</t>
  </si>
  <si>
    <t xml:space="preserve">IIIп. 3 эт. - замена клеммы - 1 шт.  </t>
  </si>
  <si>
    <t>подвал III пол.- замена замка - 1шт.</t>
  </si>
  <si>
    <t>кв. № 82, 101 - вызов аварийной службы (2 заявки)</t>
  </si>
  <si>
    <t xml:space="preserve">IIIп. 2 эт., IVп. тамбур - замена ЭСУ - 1шт., эл. лампочки 40 Вт - 2 шт.  </t>
  </si>
  <si>
    <t xml:space="preserve">кв. № 59 - восстановление канализационной вытяжки (труба 50 - 4,5м., п/отвод - 3 шт., отвод - 3 шт., герметик - 1/3 бал, пена монтажная - 1/3 бал.) </t>
  </si>
  <si>
    <t>IIIп. уличное освещение - замена энергосберегающей лампы 45 Вт. - 1 шт.</t>
  </si>
  <si>
    <t>подвал (VII-VIIIп.) - замена манжеты d 110 - 1 шт. на канализационном выпуске</t>
  </si>
  <si>
    <t>кв. № 17,72 - пробиты куржаки на кровле - 2 шт.</t>
  </si>
  <si>
    <t xml:space="preserve">VIп. 1 эт., тамбур - замена эл. лампочки 40 Вт - 2 шт. </t>
  </si>
  <si>
    <t>кв. № 17 - с подвала запенено монтажной пеной - 1/2 бал.</t>
  </si>
  <si>
    <t xml:space="preserve">кв. № 72 - нарощена канализационная вентиляционная труба на кровле (труба 50 - 0,5м., п/отвод - 1 шт.) </t>
  </si>
  <si>
    <t>прочистка дороги от снега вдоль дома и подъезд к контейнерам (погрузчиком 1 час.)</t>
  </si>
  <si>
    <t>переходящий остаток на 2018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</si>
</sst>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2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Cyr"/>
      <family val="0"/>
    </font>
    <font>
      <b/>
      <sz val="8"/>
      <color indexed="10"/>
      <name val="Arial Cyr"/>
      <family val="0"/>
    </font>
    <font>
      <b/>
      <sz val="9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Cyr"/>
      <family val="0"/>
    </font>
    <font>
      <b/>
      <sz val="8"/>
      <color rgb="FFFF0000"/>
      <name val="Arial Cyr"/>
      <family val="0"/>
    </font>
    <font>
      <b/>
      <sz val="9"/>
      <color rgb="FF0070C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right" vertical="center" wrapText="1"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1" fillId="0" borderId="14" xfId="0" applyFont="1" applyBorder="1" applyAlignment="1">
      <alignment/>
    </xf>
    <xf numFmtId="49" fontId="5" fillId="0" borderId="19" xfId="0" applyNumberFormat="1" applyFont="1" applyBorder="1" applyAlignment="1">
      <alignment horizontal="left"/>
    </xf>
    <xf numFmtId="49" fontId="0" fillId="0" borderId="20" xfId="0" applyNumberFormat="1" applyFont="1" applyBorder="1" applyAlignment="1">
      <alignment horizontal="left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5" fillId="33" borderId="14" xfId="0" applyFont="1" applyFill="1" applyBorder="1" applyAlignment="1">
      <alignment horizontal="center"/>
    </xf>
    <xf numFmtId="0" fontId="4" fillId="0" borderId="23" xfId="0" applyFont="1" applyBorder="1" applyAlignment="1">
      <alignment horizontal="left" wrapText="1"/>
    </xf>
    <xf numFmtId="0" fontId="5" fillId="0" borderId="14" xfId="0" applyFont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left" wrapText="1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49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49" fillId="0" borderId="37" xfId="0" applyFont="1" applyBorder="1" applyAlignment="1">
      <alignment horizontal="center"/>
    </xf>
    <xf numFmtId="0" fontId="49" fillId="0" borderId="38" xfId="0" applyFont="1" applyBorder="1" applyAlignment="1">
      <alignment horizontal="center"/>
    </xf>
    <xf numFmtId="0" fontId="49" fillId="0" borderId="39" xfId="0" applyFont="1" applyBorder="1" applyAlignment="1">
      <alignment horizontal="center"/>
    </xf>
    <xf numFmtId="0" fontId="49" fillId="0" borderId="4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4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49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31" xfId="0" applyFont="1" applyBorder="1" applyAlignment="1">
      <alignment horizontal="center"/>
    </xf>
    <xf numFmtId="0" fontId="50" fillId="0" borderId="43" xfId="0" applyFont="1" applyBorder="1" applyAlignment="1">
      <alignment horizontal="center"/>
    </xf>
    <xf numFmtId="0" fontId="50" fillId="0" borderId="40" xfId="0" applyFont="1" applyBorder="1" applyAlignment="1">
      <alignment horizontal="right"/>
    </xf>
    <xf numFmtId="0" fontId="50" fillId="0" borderId="0" xfId="0" applyFont="1" applyBorder="1" applyAlignment="1">
      <alignment horizontal="right"/>
    </xf>
    <xf numFmtId="0" fontId="49" fillId="0" borderId="0" xfId="0" applyFont="1" applyBorder="1" applyAlignment="1">
      <alignment horizontal="right"/>
    </xf>
    <xf numFmtId="0" fontId="49" fillId="0" borderId="41" xfId="0" applyFont="1" applyBorder="1" applyAlignment="1">
      <alignment horizontal="right"/>
    </xf>
    <xf numFmtId="0" fontId="4" fillId="0" borderId="25" xfId="0" applyFont="1" applyBorder="1" applyAlignment="1">
      <alignment horizontal="left" wrapText="1"/>
    </xf>
    <xf numFmtId="0" fontId="49" fillId="0" borderId="44" xfId="0" applyFont="1" applyBorder="1" applyAlignment="1">
      <alignment horizontal="center"/>
    </xf>
    <xf numFmtId="0" fontId="5" fillId="0" borderId="32" xfId="0" applyFont="1" applyBorder="1" applyAlignment="1">
      <alignment horizontal="right"/>
    </xf>
    <xf numFmtId="0" fontId="4" fillId="0" borderId="22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left" wrapText="1"/>
    </xf>
    <xf numFmtId="0" fontId="4" fillId="0" borderId="25" xfId="0" applyFont="1" applyFill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0" fontId="4" fillId="0" borderId="2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wrapText="1"/>
    </xf>
    <xf numFmtId="0" fontId="4" fillId="0" borderId="26" xfId="0" applyFont="1" applyBorder="1" applyAlignment="1">
      <alignment horizontal="right"/>
    </xf>
    <xf numFmtId="0" fontId="4" fillId="0" borderId="46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47" xfId="0" applyFont="1" applyBorder="1" applyAlignment="1">
      <alignment horizontal="left" wrapText="1"/>
    </xf>
    <xf numFmtId="0" fontId="5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left" wrapText="1"/>
    </xf>
    <xf numFmtId="0" fontId="4" fillId="0" borderId="48" xfId="0" applyFont="1" applyFill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50" fillId="0" borderId="41" xfId="0" applyFont="1" applyBorder="1" applyAlignment="1">
      <alignment horizontal="center"/>
    </xf>
    <xf numFmtId="0" fontId="50" fillId="0" borderId="44" xfId="0" applyFont="1" applyBorder="1" applyAlignment="1">
      <alignment horizontal="center"/>
    </xf>
    <xf numFmtId="0" fontId="50" fillId="0" borderId="41" xfId="0" applyFont="1" applyBorder="1" applyAlignment="1">
      <alignment horizontal="right"/>
    </xf>
    <xf numFmtId="0" fontId="4" fillId="0" borderId="26" xfId="0" applyFont="1" applyBorder="1" applyAlignment="1">
      <alignment horizontal="left" wrapText="1"/>
    </xf>
    <xf numFmtId="2" fontId="4" fillId="0" borderId="21" xfId="0" applyNumberFormat="1" applyFont="1" applyBorder="1" applyAlignment="1">
      <alignment/>
    </xf>
    <xf numFmtId="0" fontId="5" fillId="0" borderId="33" xfId="0" applyFont="1" applyBorder="1" applyAlignment="1">
      <alignment/>
    </xf>
    <xf numFmtId="0" fontId="5" fillId="0" borderId="43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44" xfId="0" applyFont="1" applyBorder="1" applyAlignment="1">
      <alignment horizontal="left" wrapText="1"/>
    </xf>
    <xf numFmtId="0" fontId="4" fillId="0" borderId="13" xfId="0" applyFont="1" applyBorder="1" applyAlignment="1">
      <alignment horizontal="right" vertical="center"/>
    </xf>
    <xf numFmtId="0" fontId="5" fillId="0" borderId="4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50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24" xfId="0" applyFont="1" applyBorder="1" applyAlignment="1">
      <alignment horizontal="right" vertical="center" wrapText="1"/>
    </xf>
    <xf numFmtId="0" fontId="4" fillId="0" borderId="26" xfId="0" applyFont="1" applyFill="1" applyBorder="1" applyAlignment="1">
      <alignment horizontal="left" wrapText="1"/>
    </xf>
    <xf numFmtId="0" fontId="1" fillId="0" borderId="51" xfId="0" applyFont="1" applyBorder="1" applyAlignment="1">
      <alignment/>
    </xf>
    <xf numFmtId="0" fontId="1" fillId="0" borderId="42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 horizontal="right"/>
    </xf>
    <xf numFmtId="0" fontId="5" fillId="35" borderId="14" xfId="0" applyFont="1" applyFill="1" applyBorder="1" applyAlignment="1">
      <alignment wrapText="1"/>
    </xf>
    <xf numFmtId="0" fontId="4" fillId="36" borderId="14" xfId="0" applyFont="1" applyFill="1" applyBorder="1" applyAlignment="1">
      <alignment wrapText="1"/>
    </xf>
    <xf numFmtId="2" fontId="1" fillId="33" borderId="14" xfId="0" applyNumberFormat="1" applyFont="1" applyFill="1" applyBorder="1" applyAlignment="1">
      <alignment horizontal="center" vertical="center"/>
    </xf>
    <xf numFmtId="2" fontId="5" fillId="0" borderId="33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36" borderId="14" xfId="0" applyFont="1" applyFill="1" applyBorder="1" applyAlignment="1">
      <alignment wrapText="1"/>
    </xf>
    <xf numFmtId="2" fontId="5" fillId="0" borderId="32" xfId="0" applyNumberFormat="1" applyFont="1" applyBorder="1" applyAlignment="1">
      <alignment vertical="center"/>
    </xf>
    <xf numFmtId="2" fontId="5" fillId="0" borderId="33" xfId="0" applyNumberFormat="1" applyFont="1" applyBorder="1" applyAlignment="1">
      <alignment horizontal="center" vertical="center"/>
    </xf>
    <xf numFmtId="2" fontId="1" fillId="0" borderId="42" xfId="0" applyNumberFormat="1" applyFont="1" applyBorder="1" applyAlignment="1">
      <alignment vertical="center"/>
    </xf>
    <xf numFmtId="2" fontId="5" fillId="0" borderId="32" xfId="0" applyNumberFormat="1" applyFont="1" applyBorder="1" applyAlignment="1">
      <alignment horizontal="right" vertical="center"/>
    </xf>
    <xf numFmtId="2" fontId="5" fillId="0" borderId="52" xfId="0" applyNumberFormat="1" applyFont="1" applyBorder="1" applyAlignment="1">
      <alignment horizontal="right" vertical="center"/>
    </xf>
    <xf numFmtId="2" fontId="5" fillId="0" borderId="4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2" fontId="4" fillId="0" borderId="21" xfId="0" applyNumberFormat="1" applyFont="1" applyBorder="1" applyAlignment="1">
      <alignment vertical="center"/>
    </xf>
    <xf numFmtId="2" fontId="5" fillId="0" borderId="37" xfId="0" applyNumberFormat="1" applyFont="1" applyBorder="1" applyAlignment="1">
      <alignment vertical="center"/>
    </xf>
    <xf numFmtId="2" fontId="5" fillId="0" borderId="38" xfId="0" applyNumberFormat="1" applyFont="1" applyBorder="1" applyAlignment="1">
      <alignment horizontal="center" vertical="center"/>
    </xf>
    <xf numFmtId="2" fontId="1" fillId="0" borderId="38" xfId="0" applyNumberFormat="1" applyFont="1" applyBorder="1" applyAlignment="1">
      <alignment vertical="center"/>
    </xf>
    <xf numFmtId="2" fontId="5" fillId="0" borderId="37" xfId="0" applyNumberFormat="1" applyFont="1" applyBorder="1" applyAlignment="1">
      <alignment horizontal="right" vertical="center"/>
    </xf>
    <xf numFmtId="2" fontId="51" fillId="0" borderId="38" xfId="0" applyNumberFormat="1" applyFont="1" applyBorder="1" applyAlignment="1">
      <alignment horizontal="right" vertical="center"/>
    </xf>
    <xf numFmtId="2" fontId="51" fillId="0" borderId="39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 wrapText="1"/>
    </xf>
    <xf numFmtId="2" fontId="4" fillId="0" borderId="25" xfId="0" applyNumberFormat="1" applyFont="1" applyBorder="1" applyAlignment="1">
      <alignment vertical="center"/>
    </xf>
    <xf numFmtId="2" fontId="5" fillId="0" borderId="4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1" fillId="0" borderId="0" xfId="0" applyNumberFormat="1" applyFont="1" applyBorder="1" applyAlignment="1">
      <alignment horizontal="center" vertical="center"/>
    </xf>
    <xf numFmtId="2" fontId="51" fillId="0" borderId="41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41" xfId="0" applyFont="1" applyBorder="1" applyAlignment="1">
      <alignment horizontal="left" vertical="center" wrapText="1"/>
    </xf>
    <xf numFmtId="0" fontId="0" fillId="0" borderId="53" xfId="0" applyFont="1" applyBorder="1" applyAlignment="1">
      <alignment vertical="center"/>
    </xf>
    <xf numFmtId="0" fontId="4" fillId="0" borderId="27" xfId="0" applyFont="1" applyBorder="1" applyAlignment="1">
      <alignment horizontal="left" vertical="center" wrapText="1"/>
    </xf>
    <xf numFmtId="0" fontId="0" fillId="35" borderId="22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left" vertical="center" wrapText="1"/>
    </xf>
    <xf numFmtId="2" fontId="1" fillId="0" borderId="34" xfId="0" applyNumberFormat="1" applyFont="1" applyBorder="1" applyAlignment="1">
      <alignment vertical="center"/>
    </xf>
    <xf numFmtId="0" fontId="4" fillId="0" borderId="45" xfId="0" applyFont="1" applyBorder="1" applyAlignment="1">
      <alignment horizontal="left" vertical="center" wrapText="1"/>
    </xf>
    <xf numFmtId="2" fontId="5" fillId="0" borderId="4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5" fillId="0" borderId="40" xfId="0" applyNumberFormat="1" applyFont="1" applyBorder="1" applyAlignment="1">
      <alignment horizontal="right" vertical="center"/>
    </xf>
    <xf numFmtId="2" fontId="51" fillId="0" borderId="0" xfId="0" applyNumberFormat="1" applyFont="1" applyBorder="1" applyAlignment="1">
      <alignment horizontal="right" vertical="center"/>
    </xf>
    <xf numFmtId="0" fontId="4" fillId="0" borderId="53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2" fontId="5" fillId="0" borderId="31" xfId="0" applyNumberFormat="1" applyFont="1" applyBorder="1" applyAlignment="1">
      <alignment horizontal="center" vertical="center"/>
    </xf>
    <xf numFmtId="2" fontId="51" fillId="0" borderId="43" xfId="0" applyNumberFormat="1" applyFont="1" applyBorder="1" applyAlignment="1">
      <alignment horizontal="center" vertical="center"/>
    </xf>
    <xf numFmtId="2" fontId="51" fillId="0" borderId="44" xfId="0" applyNumberFormat="1" applyFont="1" applyBorder="1" applyAlignment="1">
      <alignment horizontal="center" vertical="center"/>
    </xf>
    <xf numFmtId="2" fontId="1" fillId="0" borderId="39" xfId="0" applyNumberFormat="1" applyFont="1" applyBorder="1" applyAlignment="1">
      <alignment vertical="center"/>
    </xf>
    <xf numFmtId="2" fontId="5" fillId="0" borderId="41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2" fontId="5" fillId="0" borderId="43" xfId="0" applyNumberFormat="1" applyFont="1" applyBorder="1" applyAlignment="1">
      <alignment horizontal="center" vertical="center"/>
    </xf>
    <xf numFmtId="2" fontId="5" fillId="0" borderId="44" xfId="0" applyNumberFormat="1" applyFont="1" applyBorder="1" applyAlignment="1">
      <alignment horizontal="center" vertical="center"/>
    </xf>
    <xf numFmtId="0" fontId="4" fillId="0" borderId="5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right" vertical="center" wrapText="1"/>
    </xf>
    <xf numFmtId="2" fontId="5" fillId="0" borderId="18" xfId="0" applyNumberFormat="1" applyFont="1" applyBorder="1" applyAlignment="1">
      <alignment horizontal="center" vertical="center"/>
    </xf>
    <xf numFmtId="2" fontId="5" fillId="0" borderId="50" xfId="0" applyNumberFormat="1" applyFont="1" applyBorder="1" applyAlignment="1">
      <alignment horizontal="center" vertical="center"/>
    </xf>
    <xf numFmtId="2" fontId="1" fillId="0" borderId="41" xfId="0" applyNumberFormat="1" applyFont="1" applyBorder="1" applyAlignment="1">
      <alignment vertical="center"/>
    </xf>
    <xf numFmtId="0" fontId="4" fillId="35" borderId="2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right" vertical="center"/>
    </xf>
    <xf numFmtId="0" fontId="4" fillId="0" borderId="25" xfId="0" applyNumberFormat="1" applyFont="1" applyBorder="1" applyAlignment="1">
      <alignment vertical="center"/>
    </xf>
    <xf numFmtId="0" fontId="4" fillId="35" borderId="47" xfId="0" applyFont="1" applyFill="1" applyBorder="1" applyAlignment="1">
      <alignment horizontal="left" vertical="center" wrapText="1"/>
    </xf>
    <xf numFmtId="2" fontId="5" fillId="0" borderId="35" xfId="0" applyNumberFormat="1" applyFont="1" applyBorder="1" applyAlignment="1">
      <alignment horizontal="center" vertical="center"/>
    </xf>
    <xf numFmtId="2" fontId="1" fillId="0" borderId="55" xfId="0" applyNumberFormat="1" applyFont="1" applyBorder="1" applyAlignment="1">
      <alignment vertical="center"/>
    </xf>
    <xf numFmtId="2" fontId="5" fillId="0" borderId="16" xfId="0" applyNumberFormat="1" applyFont="1" applyBorder="1" applyAlignment="1">
      <alignment vertical="center"/>
    </xf>
    <xf numFmtId="2" fontId="1" fillId="0" borderId="50" xfId="0" applyNumberFormat="1" applyFont="1" applyBorder="1" applyAlignment="1">
      <alignment vertical="center"/>
    </xf>
    <xf numFmtId="2" fontId="5" fillId="0" borderId="16" xfId="0" applyNumberFormat="1" applyFont="1" applyBorder="1" applyAlignment="1">
      <alignment horizontal="right" vertical="center"/>
    </xf>
    <xf numFmtId="2" fontId="5" fillId="0" borderId="37" xfId="0" applyNumberFormat="1" applyFont="1" applyBorder="1" applyAlignment="1">
      <alignment/>
    </xf>
    <xf numFmtId="2" fontId="5" fillId="0" borderId="38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/>
    </xf>
    <xf numFmtId="2" fontId="5" fillId="0" borderId="40" xfId="0" applyNumberFormat="1" applyFont="1" applyBorder="1" applyAlignment="1">
      <alignment horizontal="right"/>
    </xf>
    <xf numFmtId="2" fontId="51" fillId="0" borderId="0" xfId="0" applyNumberFormat="1" applyFont="1" applyBorder="1" applyAlignment="1">
      <alignment horizontal="right"/>
    </xf>
    <xf numFmtId="2" fontId="51" fillId="0" borderId="41" xfId="0" applyNumberFormat="1" applyFont="1" applyBorder="1" applyAlignment="1">
      <alignment horizontal="center"/>
    </xf>
    <xf numFmtId="2" fontId="5" fillId="0" borderId="40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5" fillId="0" borderId="40" xfId="0" applyNumberFormat="1" applyFont="1" applyBorder="1" applyAlignment="1">
      <alignment horizontal="center"/>
    </xf>
    <xf numFmtId="2" fontId="51" fillId="0" borderId="0" xfId="0" applyNumberFormat="1" applyFont="1" applyBorder="1" applyAlignment="1">
      <alignment horizontal="center"/>
    </xf>
    <xf numFmtId="0" fontId="4" fillId="35" borderId="22" xfId="0" applyFont="1" applyFill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2" fontId="5" fillId="0" borderId="31" xfId="0" applyNumberFormat="1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2" fontId="51" fillId="0" borderId="43" xfId="0" applyNumberFormat="1" applyFont="1" applyBorder="1" applyAlignment="1">
      <alignment horizontal="center"/>
    </xf>
    <xf numFmtId="2" fontId="51" fillId="0" borderId="44" xfId="0" applyNumberFormat="1" applyFont="1" applyBorder="1" applyAlignment="1">
      <alignment horizontal="center"/>
    </xf>
    <xf numFmtId="0" fontId="4" fillId="0" borderId="44" xfId="0" applyFont="1" applyBorder="1" applyAlignment="1">
      <alignment horizontal="left" vertical="center" wrapText="1"/>
    </xf>
    <xf numFmtId="2" fontId="5" fillId="0" borderId="33" xfId="0" applyNumberFormat="1" applyFont="1" applyBorder="1" applyAlignment="1">
      <alignment/>
    </xf>
    <xf numFmtId="2" fontId="5" fillId="0" borderId="35" xfId="0" applyNumberFormat="1" applyFont="1" applyBorder="1" applyAlignment="1">
      <alignment horizontal="center"/>
    </xf>
    <xf numFmtId="2" fontId="1" fillId="0" borderId="51" xfId="0" applyNumberFormat="1" applyFont="1" applyBorder="1" applyAlignment="1">
      <alignment/>
    </xf>
    <xf numFmtId="2" fontId="5" fillId="0" borderId="32" xfId="0" applyNumberFormat="1" applyFont="1" applyBorder="1" applyAlignment="1">
      <alignment horizontal="right"/>
    </xf>
    <xf numFmtId="2" fontId="5" fillId="0" borderId="52" xfId="0" applyNumberFormat="1" applyFont="1" applyBorder="1" applyAlignment="1">
      <alignment horizontal="right"/>
    </xf>
    <xf numFmtId="2" fontId="5" fillId="0" borderId="42" xfId="0" applyNumberFormat="1" applyFont="1" applyBorder="1" applyAlignment="1">
      <alignment horizontal="center"/>
    </xf>
    <xf numFmtId="2" fontId="1" fillId="0" borderId="39" xfId="0" applyNumberFormat="1" applyFont="1" applyBorder="1" applyAlignment="1">
      <alignment/>
    </xf>
    <xf numFmtId="2" fontId="5" fillId="0" borderId="37" xfId="0" applyNumberFormat="1" applyFont="1" applyBorder="1" applyAlignment="1">
      <alignment horizontal="right"/>
    </xf>
    <xf numFmtId="2" fontId="51" fillId="0" borderId="38" xfId="0" applyNumberFormat="1" applyFont="1" applyBorder="1" applyAlignment="1">
      <alignment horizontal="right"/>
    </xf>
    <xf numFmtId="2" fontId="51" fillId="0" borderId="39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/>
    </xf>
    <xf numFmtId="2" fontId="5" fillId="0" borderId="41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/>
    </xf>
    <xf numFmtId="2" fontId="5" fillId="0" borderId="56" xfId="0" applyNumberFormat="1" applyFont="1" applyBorder="1" applyAlignment="1">
      <alignment horizontal="center"/>
    </xf>
    <xf numFmtId="0" fontId="4" fillId="0" borderId="47" xfId="0" applyFont="1" applyBorder="1" applyAlignment="1">
      <alignment horizontal="left" vertical="center" wrapText="1"/>
    </xf>
    <xf numFmtId="2" fontId="5" fillId="0" borderId="44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/>
    </xf>
    <xf numFmtId="2" fontId="6" fillId="0" borderId="4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41" xfId="0" applyNumberFormat="1" applyFont="1" applyBorder="1" applyAlignment="1">
      <alignment horizontal="center"/>
    </xf>
    <xf numFmtId="2" fontId="6" fillId="0" borderId="31" xfId="0" applyNumberFormat="1" applyFont="1" applyBorder="1" applyAlignment="1">
      <alignment horizontal="center"/>
    </xf>
    <xf numFmtId="2" fontId="6" fillId="0" borderId="43" xfId="0" applyNumberFormat="1" applyFont="1" applyBorder="1" applyAlignment="1">
      <alignment horizontal="center"/>
    </xf>
    <xf numFmtId="2" fontId="6" fillId="0" borderId="44" xfId="0" applyNumberFormat="1" applyFont="1" applyBorder="1" applyAlignment="1">
      <alignment horizontal="center"/>
    </xf>
    <xf numFmtId="2" fontId="51" fillId="0" borderId="40" xfId="0" applyNumberFormat="1" applyFont="1" applyBorder="1" applyAlignment="1">
      <alignment horizontal="center"/>
    </xf>
    <xf numFmtId="0" fontId="4" fillId="35" borderId="25" xfId="0" applyFont="1" applyFill="1" applyBorder="1" applyAlignment="1">
      <alignment horizontal="right" vertical="center"/>
    </xf>
    <xf numFmtId="0" fontId="4" fillId="0" borderId="57" xfId="0" applyFont="1" applyBorder="1" applyAlignment="1">
      <alignment horizontal="left" vertical="center" wrapText="1"/>
    </xf>
    <xf numFmtId="2" fontId="1" fillId="0" borderId="32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right"/>
    </xf>
    <xf numFmtId="2" fontId="1" fillId="0" borderId="34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right"/>
    </xf>
    <xf numFmtId="2" fontId="1" fillId="33" borderId="14" xfId="0" applyNumberFormat="1" applyFont="1" applyFill="1" applyBorder="1" applyAlignment="1">
      <alignment horizontal="center"/>
    </xf>
    <xf numFmtId="0" fontId="1" fillId="36" borderId="14" xfId="0" applyFont="1" applyFill="1" applyBorder="1" applyAlignment="1">
      <alignment vertical="center"/>
    </xf>
    <xf numFmtId="2" fontId="5" fillId="0" borderId="42" xfId="0" applyNumberFormat="1" applyFont="1" applyBorder="1" applyAlignment="1">
      <alignment horizontal="right"/>
    </xf>
    <xf numFmtId="2" fontId="5" fillId="0" borderId="34" xfId="0" applyNumberFormat="1" applyFont="1" applyBorder="1" applyAlignment="1">
      <alignment vertical="center"/>
    </xf>
    <xf numFmtId="0" fontId="4" fillId="0" borderId="46" xfId="0" applyFont="1" applyBorder="1" applyAlignment="1">
      <alignment horizontal="left" wrapText="1"/>
    </xf>
    <xf numFmtId="0" fontId="4" fillId="35" borderId="53" xfId="0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4" fillId="35" borderId="25" xfId="0" applyFont="1" applyFill="1" applyBorder="1" applyAlignment="1">
      <alignment vertical="center"/>
    </xf>
    <xf numFmtId="0" fontId="4" fillId="0" borderId="58" xfId="0" applyFont="1" applyBorder="1" applyAlignment="1">
      <alignment horizontal="left" wrapText="1"/>
    </xf>
    <xf numFmtId="0" fontId="4" fillId="0" borderId="54" xfId="0" applyFont="1" applyBorder="1" applyAlignment="1">
      <alignment horizontal="left" wrapText="1"/>
    </xf>
    <xf numFmtId="0" fontId="4" fillId="0" borderId="13" xfId="0" applyNumberFormat="1" applyFont="1" applyBorder="1" applyAlignment="1">
      <alignment vertical="center"/>
    </xf>
    <xf numFmtId="0" fontId="4" fillId="0" borderId="59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wrapText="1"/>
    </xf>
    <xf numFmtId="0" fontId="4" fillId="35" borderId="24" xfId="0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0" fontId="4" fillId="0" borderId="26" xfId="0" applyNumberFormat="1" applyFont="1" applyBorder="1" applyAlignment="1">
      <alignment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  <xf numFmtId="2" fontId="51" fillId="0" borderId="38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2" fontId="5" fillId="0" borderId="42" xfId="0" applyNumberFormat="1" applyFont="1" applyBorder="1" applyAlignment="1">
      <alignment vertical="center"/>
    </xf>
    <xf numFmtId="0" fontId="4" fillId="35" borderId="15" xfId="0" applyFont="1" applyFill="1" applyBorder="1" applyAlignment="1">
      <alignment horizontal="right" vertical="center"/>
    </xf>
    <xf numFmtId="0" fontId="4" fillId="35" borderId="25" xfId="0" applyNumberFormat="1" applyFont="1" applyFill="1" applyBorder="1" applyAlignment="1">
      <alignment vertical="center"/>
    </xf>
    <xf numFmtId="0" fontId="4" fillId="35" borderId="22" xfId="0" applyFont="1" applyFill="1" applyBorder="1" applyAlignment="1">
      <alignment horizontal="left" wrapText="1"/>
    </xf>
    <xf numFmtId="2" fontId="5" fillId="0" borderId="55" xfId="0" applyNumberFormat="1" applyFont="1" applyBorder="1" applyAlignment="1">
      <alignment vertical="center"/>
    </xf>
    <xf numFmtId="2" fontId="5" fillId="0" borderId="31" xfId="0" applyNumberFormat="1" applyFont="1" applyBorder="1" applyAlignment="1">
      <alignment vertical="center"/>
    </xf>
    <xf numFmtId="2" fontId="1" fillId="0" borderId="43" xfId="0" applyNumberFormat="1" applyFont="1" applyBorder="1" applyAlignment="1">
      <alignment vertical="center"/>
    </xf>
    <xf numFmtId="2" fontId="5" fillId="0" borderId="31" xfId="0" applyNumberFormat="1" applyFont="1" applyBorder="1" applyAlignment="1">
      <alignment horizontal="right" vertical="center"/>
    </xf>
    <xf numFmtId="2" fontId="51" fillId="0" borderId="43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left" vertical="center" wrapText="1"/>
    </xf>
    <xf numFmtId="0" fontId="4" fillId="35" borderId="13" xfId="0" applyNumberFormat="1" applyFont="1" applyFill="1" applyBorder="1" applyAlignment="1">
      <alignment vertical="center"/>
    </xf>
    <xf numFmtId="0" fontId="4" fillId="0" borderId="43" xfId="0" applyFont="1" applyBorder="1" applyAlignment="1">
      <alignment horizontal="left" wrapText="1"/>
    </xf>
    <xf numFmtId="2" fontId="5" fillId="0" borderId="50" xfId="0" applyNumberFormat="1" applyFont="1" applyBorder="1" applyAlignment="1">
      <alignment vertical="center"/>
    </xf>
    <xf numFmtId="0" fontId="4" fillId="35" borderId="46" xfId="0" applyFont="1" applyFill="1" applyBorder="1" applyAlignment="1">
      <alignment horizontal="left" wrapText="1"/>
    </xf>
    <xf numFmtId="2" fontId="5" fillId="0" borderId="51" xfId="0" applyNumberFormat="1" applyFont="1" applyBorder="1" applyAlignment="1">
      <alignment/>
    </xf>
    <xf numFmtId="2" fontId="5" fillId="0" borderId="37" xfId="0" applyNumberFormat="1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2" fontId="51" fillId="0" borderId="38" xfId="0" applyNumberFormat="1" applyFont="1" applyBorder="1" applyAlignment="1">
      <alignment horizontal="center"/>
    </xf>
    <xf numFmtId="0" fontId="4" fillId="35" borderId="21" xfId="0" applyFont="1" applyFill="1" applyBorder="1" applyAlignment="1">
      <alignment horizontal="right" vertical="center"/>
    </xf>
    <xf numFmtId="0" fontId="4" fillId="35" borderId="26" xfId="0" applyFont="1" applyFill="1" applyBorder="1" applyAlignment="1">
      <alignment horizontal="right" vertical="center"/>
    </xf>
    <xf numFmtId="2" fontId="5" fillId="0" borderId="42" xfId="0" applyNumberFormat="1" applyFont="1" applyBorder="1" applyAlignment="1">
      <alignment/>
    </xf>
    <xf numFmtId="168" fontId="1" fillId="33" borderId="14" xfId="0" applyNumberFormat="1" applyFont="1" applyFill="1" applyBorder="1" applyAlignment="1">
      <alignment horizontal="center" vertical="center"/>
    </xf>
    <xf numFmtId="168" fontId="1" fillId="36" borderId="14" xfId="0" applyNumberFormat="1" applyFont="1" applyFill="1" applyBorder="1" applyAlignment="1">
      <alignment/>
    </xf>
    <xf numFmtId="168" fontId="5" fillId="36" borderId="14" xfId="0" applyNumberFormat="1" applyFont="1" applyFill="1" applyBorder="1" applyAlignment="1">
      <alignment wrapText="1"/>
    </xf>
    <xf numFmtId="0" fontId="2" fillId="0" borderId="3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34" borderId="16" xfId="0" applyFill="1" applyBorder="1" applyAlignment="1">
      <alignment wrapText="1"/>
    </xf>
    <xf numFmtId="0" fontId="0" fillId="34" borderId="18" xfId="0" applyFill="1" applyBorder="1" applyAlignment="1">
      <alignment wrapText="1"/>
    </xf>
    <xf numFmtId="0" fontId="0" fillId="34" borderId="50" xfId="0" applyFill="1" applyBorder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4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5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4"/>
  <sheetViews>
    <sheetView tabSelected="1" zoomScalePageLayoutView="0" workbookViewId="0" topLeftCell="A320">
      <selection activeCell="L196" sqref="L196"/>
    </sheetView>
  </sheetViews>
  <sheetFormatPr defaultColWidth="9.00390625" defaultRowHeight="12.75"/>
  <cols>
    <col min="1" max="1" width="19.75390625" style="0" customWidth="1"/>
    <col min="2" max="2" width="11.00390625" style="0" customWidth="1"/>
    <col min="3" max="3" width="10.00390625" style="0" customWidth="1"/>
    <col min="4" max="4" width="7.00390625" style="0" customWidth="1"/>
    <col min="5" max="5" width="10.25390625" style="0" customWidth="1"/>
    <col min="6" max="6" width="10.375" style="0" customWidth="1"/>
    <col min="7" max="7" width="10.00390625" style="0" customWidth="1"/>
    <col min="8" max="8" width="9.875" style="0" customWidth="1"/>
    <col min="9" max="9" width="52.375" style="0" customWidth="1"/>
    <col min="10" max="10" width="9.25390625" style="0" customWidth="1"/>
    <col min="11" max="11" width="9.00390625" style="0" customWidth="1"/>
  </cols>
  <sheetData>
    <row r="1" ht="1.5" customHeight="1"/>
    <row r="2" spans="1:10" ht="15.75">
      <c r="A2" s="295" t="s">
        <v>29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ht="16.5" thickBot="1">
      <c r="A3" s="296" t="s">
        <v>26</v>
      </c>
      <c r="B3" s="296"/>
      <c r="C3" s="296"/>
      <c r="D3" s="296"/>
      <c r="E3" s="296"/>
      <c r="F3" s="296"/>
      <c r="G3" s="296"/>
      <c r="H3" s="296"/>
      <c r="I3" s="296"/>
      <c r="J3" s="296"/>
    </row>
    <row r="4" spans="1:10" ht="13.5" thickBot="1">
      <c r="A4" s="284"/>
      <c r="B4" s="287" t="s">
        <v>24</v>
      </c>
      <c r="C4" s="288"/>
      <c r="D4" s="288"/>
      <c r="E4" s="289"/>
      <c r="F4" s="287" t="s">
        <v>30</v>
      </c>
      <c r="G4" s="288"/>
      <c r="H4" s="288"/>
      <c r="I4" s="288"/>
      <c r="J4" s="289"/>
    </row>
    <row r="5" spans="1:10" ht="13.5" thickBot="1">
      <c r="A5" s="285"/>
      <c r="B5" s="273" t="s">
        <v>0</v>
      </c>
      <c r="C5" s="273" t="s">
        <v>21</v>
      </c>
      <c r="D5" s="273" t="s">
        <v>1</v>
      </c>
      <c r="E5" s="273" t="s">
        <v>2</v>
      </c>
      <c r="F5" s="273" t="s">
        <v>3</v>
      </c>
      <c r="G5" s="273" t="s">
        <v>4</v>
      </c>
      <c r="H5" s="273" t="s">
        <v>5</v>
      </c>
      <c r="I5" s="277" t="s">
        <v>6</v>
      </c>
      <c r="J5" s="278"/>
    </row>
    <row r="6" spans="1:10" ht="13.5" thickBot="1">
      <c r="A6" s="286"/>
      <c r="B6" s="275"/>
      <c r="C6" s="275"/>
      <c r="D6" s="275"/>
      <c r="E6" s="275"/>
      <c r="F6" s="274"/>
      <c r="G6" s="274"/>
      <c r="H6" s="269"/>
      <c r="I6" s="5" t="s">
        <v>7</v>
      </c>
      <c r="J6" s="5" t="s">
        <v>8</v>
      </c>
    </row>
    <row r="7" spans="1:10" ht="13.5" thickBot="1">
      <c r="A7" s="16" t="s">
        <v>31</v>
      </c>
      <c r="B7" s="292"/>
      <c r="C7" s="293"/>
      <c r="D7" s="293"/>
      <c r="E7" s="294"/>
      <c r="F7" s="9"/>
      <c r="G7" s="10"/>
      <c r="H7" s="10"/>
      <c r="I7" s="102"/>
      <c r="J7" s="102"/>
    </row>
    <row r="8" spans="1:10" ht="13.5" thickBot="1">
      <c r="A8" s="273" t="s">
        <v>9</v>
      </c>
      <c r="B8" s="84"/>
      <c r="C8" s="36"/>
      <c r="D8" s="37"/>
      <c r="E8" s="98"/>
      <c r="F8" s="63"/>
      <c r="G8" s="63"/>
      <c r="H8" s="38"/>
      <c r="I8" s="14"/>
      <c r="J8" s="83"/>
    </row>
    <row r="9" spans="1:10" ht="12.75">
      <c r="A9" s="269"/>
      <c r="B9" s="39"/>
      <c r="C9" s="40"/>
      <c r="D9" s="40"/>
      <c r="E9" s="40"/>
      <c r="F9" s="39"/>
      <c r="G9" s="40"/>
      <c r="H9" s="41"/>
      <c r="I9" s="15"/>
      <c r="J9" s="64"/>
    </row>
    <row r="10" spans="1:10" ht="13.5" thickBot="1">
      <c r="A10" s="269"/>
      <c r="B10" s="42"/>
      <c r="C10" s="43"/>
      <c r="D10" s="43"/>
      <c r="E10" s="43"/>
      <c r="F10" s="42"/>
      <c r="G10" s="43"/>
      <c r="H10" s="44"/>
      <c r="I10" s="66"/>
      <c r="J10" s="23"/>
    </row>
    <row r="11" spans="1:10" ht="13.5" thickBot="1">
      <c r="A11" s="273" t="s">
        <v>10</v>
      </c>
      <c r="B11" s="84"/>
      <c r="C11" s="36"/>
      <c r="D11" s="37"/>
      <c r="E11" s="98"/>
      <c r="F11" s="63"/>
      <c r="G11" s="63"/>
      <c r="H11" s="46"/>
      <c r="I11" s="67"/>
      <c r="J11" s="83"/>
    </row>
    <row r="12" spans="1:10" ht="13.5" thickBot="1">
      <c r="A12" s="269"/>
      <c r="B12" s="39"/>
      <c r="C12" s="40"/>
      <c r="D12" s="40"/>
      <c r="E12" s="40"/>
      <c r="F12" s="39"/>
      <c r="G12" s="40"/>
      <c r="H12" s="47"/>
      <c r="I12" s="68"/>
      <c r="J12" s="22"/>
    </row>
    <row r="13" spans="1:10" ht="13.5" thickBot="1">
      <c r="A13" s="273" t="s">
        <v>11</v>
      </c>
      <c r="B13" s="84"/>
      <c r="C13" s="36"/>
      <c r="D13" s="37"/>
      <c r="E13" s="98"/>
      <c r="F13" s="63"/>
      <c r="G13" s="63"/>
      <c r="H13" s="46"/>
      <c r="I13" s="69"/>
      <c r="J13" s="83"/>
    </row>
    <row r="14" spans="1:10" ht="12.75">
      <c r="A14" s="269"/>
      <c r="B14" s="39"/>
      <c r="C14" s="40"/>
      <c r="D14" s="40"/>
      <c r="E14" s="40"/>
      <c r="F14" s="39"/>
      <c r="G14" s="40"/>
      <c r="H14" s="47"/>
      <c r="I14" s="65"/>
      <c r="J14" s="21"/>
    </row>
    <row r="15" spans="1:10" ht="13.5" thickBot="1">
      <c r="A15" s="269"/>
      <c r="B15" s="42"/>
      <c r="C15" s="43"/>
      <c r="D15" s="43"/>
      <c r="E15" s="43"/>
      <c r="F15" s="42"/>
      <c r="G15" s="43"/>
      <c r="H15" s="48"/>
      <c r="I15" s="65"/>
      <c r="J15" s="21"/>
    </row>
    <row r="16" spans="1:10" ht="13.5" thickBot="1">
      <c r="A16" s="273" t="s">
        <v>12</v>
      </c>
      <c r="B16" s="84"/>
      <c r="C16" s="36"/>
      <c r="D16" s="37"/>
      <c r="E16" s="98"/>
      <c r="F16" s="63"/>
      <c r="G16" s="63"/>
      <c r="H16" s="46"/>
      <c r="I16" s="69"/>
      <c r="J16" s="83"/>
    </row>
    <row r="17" spans="1:10" ht="12.75">
      <c r="A17" s="269"/>
      <c r="B17" s="39"/>
      <c r="C17" s="40"/>
      <c r="D17" s="40"/>
      <c r="E17" s="40"/>
      <c r="F17" s="39"/>
      <c r="G17" s="40"/>
      <c r="H17" s="47"/>
      <c r="I17" s="65"/>
      <c r="J17" s="21"/>
    </row>
    <row r="18" spans="1:10" ht="13.5" thickBot="1">
      <c r="A18" s="269"/>
      <c r="B18" s="42"/>
      <c r="C18" s="43"/>
      <c r="D18" s="43"/>
      <c r="E18" s="43"/>
      <c r="F18" s="42"/>
      <c r="G18" s="43"/>
      <c r="H18" s="48"/>
      <c r="I18" s="95"/>
      <c r="J18" s="96"/>
    </row>
    <row r="19" spans="1:10" ht="13.5" thickBot="1">
      <c r="A19" s="273" t="s">
        <v>13</v>
      </c>
      <c r="B19" s="100"/>
      <c r="C19" s="45"/>
      <c r="D19" s="92"/>
      <c r="E19" s="99"/>
      <c r="F19" s="63"/>
      <c r="G19" s="101"/>
      <c r="H19" s="94"/>
      <c r="I19" s="69"/>
      <c r="J19" s="83"/>
    </row>
    <row r="20" spans="1:10" ht="12.75">
      <c r="A20" s="274"/>
      <c r="B20" s="42"/>
      <c r="C20" s="43"/>
      <c r="D20" s="43"/>
      <c r="E20" s="44"/>
      <c r="F20" s="42"/>
      <c r="G20" s="43"/>
      <c r="H20" s="72"/>
      <c r="I20" s="68"/>
      <c r="J20" s="21"/>
    </row>
    <row r="21" spans="1:10" ht="13.5" thickBot="1">
      <c r="A21" s="275"/>
      <c r="B21" s="49"/>
      <c r="C21" s="50"/>
      <c r="D21" s="50"/>
      <c r="E21" s="62"/>
      <c r="F21" s="49"/>
      <c r="G21" s="50"/>
      <c r="H21" s="85"/>
      <c r="I21" s="97"/>
      <c r="J21" s="24"/>
    </row>
    <row r="22" spans="1:10" ht="13.5" thickBot="1">
      <c r="A22" s="273" t="s">
        <v>14</v>
      </c>
      <c r="B22" s="84"/>
      <c r="C22" s="36"/>
      <c r="D22" s="37"/>
      <c r="E22" s="98"/>
      <c r="F22" s="63"/>
      <c r="G22" s="63"/>
      <c r="H22" s="46"/>
      <c r="I22" s="69"/>
      <c r="J22" s="83"/>
    </row>
    <row r="23" spans="1:10" ht="13.5" thickBot="1">
      <c r="A23" s="274"/>
      <c r="B23" s="39"/>
      <c r="C23" s="40"/>
      <c r="D23" s="40"/>
      <c r="E23" s="40"/>
      <c r="F23" s="39"/>
      <c r="G23" s="40"/>
      <c r="H23" s="52"/>
      <c r="I23" s="103" t="s">
        <v>81</v>
      </c>
      <c r="J23" s="21">
        <v>56567.45</v>
      </c>
    </row>
    <row r="24" spans="1:10" ht="15.75" customHeight="1" thickBot="1">
      <c r="A24" s="274"/>
      <c r="B24" s="42"/>
      <c r="C24" s="43"/>
      <c r="D24" s="43"/>
      <c r="E24" s="43"/>
      <c r="F24" s="42"/>
      <c r="G24" s="43"/>
      <c r="H24" s="72"/>
      <c r="I24" s="65"/>
      <c r="J24" s="21"/>
    </row>
    <row r="25" spans="1:11" ht="13.5" thickBot="1">
      <c r="A25" s="273" t="s">
        <v>15</v>
      </c>
      <c r="B25" s="84">
        <f>14.93*5334.9</f>
        <v>79650.05699999999</v>
      </c>
      <c r="C25" s="105"/>
      <c r="D25" s="37"/>
      <c r="E25" s="98">
        <f>B25-C25</f>
        <v>79650.05699999999</v>
      </c>
      <c r="F25" s="63">
        <f>B25*1</f>
        <v>79650.05699999999</v>
      </c>
      <c r="G25" s="63">
        <f>8.99*5334.9</f>
        <v>47960.751</v>
      </c>
      <c r="H25" s="46">
        <f>F25-G25-C25</f>
        <v>31689.30599999999</v>
      </c>
      <c r="I25" s="69" t="s">
        <v>32</v>
      </c>
      <c r="J25" s="83">
        <f>1.1559*5334.9</f>
        <v>6166.610909999999</v>
      </c>
      <c r="K25" t="s">
        <v>25</v>
      </c>
    </row>
    <row r="26" spans="1:10" ht="36">
      <c r="A26" s="269"/>
      <c r="B26" s="73"/>
      <c r="C26" s="52"/>
      <c r="D26" s="40"/>
      <c r="E26" s="41"/>
      <c r="F26" s="73"/>
      <c r="G26" s="52"/>
      <c r="H26" s="47"/>
      <c r="I26" s="61" t="s">
        <v>34</v>
      </c>
      <c r="J26" s="23">
        <v>1377</v>
      </c>
    </row>
    <row r="27" spans="1:10" ht="36">
      <c r="A27" s="269"/>
      <c r="B27" s="75"/>
      <c r="C27" s="72"/>
      <c r="D27" s="43"/>
      <c r="E27" s="44"/>
      <c r="F27" s="75"/>
      <c r="G27" s="72"/>
      <c r="H27" s="48"/>
      <c r="I27" s="65" t="s">
        <v>35</v>
      </c>
      <c r="J27" s="23">
        <v>1297</v>
      </c>
    </row>
    <row r="28" spans="1:10" ht="36">
      <c r="A28" s="269"/>
      <c r="B28" s="75"/>
      <c r="C28" s="72"/>
      <c r="D28" s="43"/>
      <c r="E28" s="44"/>
      <c r="F28" s="75"/>
      <c r="G28" s="72"/>
      <c r="H28" s="48"/>
      <c r="I28" s="61" t="s">
        <v>36</v>
      </c>
      <c r="J28" s="23">
        <v>1029</v>
      </c>
    </row>
    <row r="29" spans="1:10" ht="12.75">
      <c r="A29" s="269"/>
      <c r="B29" s="75"/>
      <c r="C29" s="72"/>
      <c r="D29" s="43"/>
      <c r="E29" s="44"/>
      <c r="F29" s="75"/>
      <c r="G29" s="72"/>
      <c r="H29" s="48"/>
      <c r="I29" s="68" t="s">
        <v>27</v>
      </c>
      <c r="J29" s="23">
        <v>2352</v>
      </c>
    </row>
    <row r="30" spans="1:10" ht="24">
      <c r="A30" s="269"/>
      <c r="B30" s="75"/>
      <c r="C30" s="72"/>
      <c r="D30" s="43"/>
      <c r="E30" s="44"/>
      <c r="F30" s="75"/>
      <c r="G30" s="72"/>
      <c r="H30" s="48"/>
      <c r="I30" s="61" t="s">
        <v>37</v>
      </c>
      <c r="J30" s="23">
        <v>929</v>
      </c>
    </row>
    <row r="31" spans="1:10" ht="36">
      <c r="A31" s="269"/>
      <c r="B31" s="75"/>
      <c r="C31" s="72"/>
      <c r="D31" s="43"/>
      <c r="E31" s="44"/>
      <c r="F31" s="75"/>
      <c r="G31" s="72"/>
      <c r="H31" s="48"/>
      <c r="I31" s="61" t="s">
        <v>38</v>
      </c>
      <c r="J31" s="23">
        <v>847</v>
      </c>
    </row>
    <row r="32" spans="1:10" ht="36">
      <c r="A32" s="269"/>
      <c r="B32" s="75"/>
      <c r="C32" s="72"/>
      <c r="D32" s="43"/>
      <c r="E32" s="44"/>
      <c r="F32" s="75"/>
      <c r="G32" s="72"/>
      <c r="H32" s="48"/>
      <c r="I32" s="61" t="s">
        <v>39</v>
      </c>
      <c r="J32" s="23">
        <v>1241</v>
      </c>
    </row>
    <row r="33" spans="1:10" ht="36">
      <c r="A33" s="269"/>
      <c r="B33" s="75"/>
      <c r="C33" s="72"/>
      <c r="D33" s="43"/>
      <c r="E33" s="44"/>
      <c r="F33" s="75"/>
      <c r="G33" s="72"/>
      <c r="H33" s="48"/>
      <c r="I33" s="61" t="s">
        <v>40</v>
      </c>
      <c r="J33" s="23">
        <v>637</v>
      </c>
    </row>
    <row r="34" spans="1:10" ht="24">
      <c r="A34" s="269"/>
      <c r="B34" s="75"/>
      <c r="C34" s="72"/>
      <c r="D34" s="43"/>
      <c r="E34" s="44"/>
      <c r="F34" s="75"/>
      <c r="G34" s="72"/>
      <c r="H34" s="48"/>
      <c r="I34" s="65" t="s">
        <v>41</v>
      </c>
      <c r="J34" s="23">
        <v>485</v>
      </c>
    </row>
    <row r="35" spans="1:10" ht="12.75">
      <c r="A35" s="269"/>
      <c r="B35" s="75"/>
      <c r="C35" s="72"/>
      <c r="D35" s="43"/>
      <c r="E35" s="44"/>
      <c r="F35" s="75"/>
      <c r="G35" s="72"/>
      <c r="H35" s="48"/>
      <c r="I35" s="65" t="s">
        <v>42</v>
      </c>
      <c r="J35" s="23">
        <v>25</v>
      </c>
    </row>
    <row r="36" spans="1:10" ht="12.75">
      <c r="A36" s="269"/>
      <c r="B36" s="75"/>
      <c r="C36" s="72"/>
      <c r="D36" s="43"/>
      <c r="E36" s="44"/>
      <c r="F36" s="75"/>
      <c r="G36" s="72"/>
      <c r="H36" s="48"/>
      <c r="I36" s="65" t="s">
        <v>33</v>
      </c>
      <c r="J36" s="23">
        <v>1024</v>
      </c>
    </row>
    <row r="37" spans="1:10" ht="13.5" thickBot="1">
      <c r="A37" s="269"/>
      <c r="B37" s="42"/>
      <c r="C37" s="43"/>
      <c r="D37" s="43"/>
      <c r="E37" s="44"/>
      <c r="F37" s="42"/>
      <c r="G37" s="43"/>
      <c r="H37" s="48"/>
      <c r="I37" s="71" t="s">
        <v>43</v>
      </c>
      <c r="J37" s="21">
        <v>150</v>
      </c>
    </row>
    <row r="38" spans="1:10" ht="13.5" thickBot="1">
      <c r="A38" s="273" t="s">
        <v>16</v>
      </c>
      <c r="B38" s="84">
        <f>14.93*5334.9</f>
        <v>79650.05699999999</v>
      </c>
      <c r="C38" s="105"/>
      <c r="D38" s="37"/>
      <c r="E38" s="98">
        <f>B38-C38</f>
        <v>79650.05699999999</v>
      </c>
      <c r="F38" s="63">
        <f>B38*1</f>
        <v>79650.05699999999</v>
      </c>
      <c r="G38" s="63">
        <f>8.99*5334.9</f>
        <v>47960.751</v>
      </c>
      <c r="H38" s="46">
        <f>F38-G38-C38</f>
        <v>31689.30599999999</v>
      </c>
      <c r="I38" s="69" t="s">
        <v>32</v>
      </c>
      <c r="J38" s="83">
        <f>1.1559*5334.9</f>
        <v>6166.610909999999</v>
      </c>
    </row>
    <row r="39" spans="1:10" ht="36">
      <c r="A39" s="274"/>
      <c r="B39" s="73"/>
      <c r="C39" s="52"/>
      <c r="D39" s="40"/>
      <c r="E39" s="41"/>
      <c r="F39" s="73"/>
      <c r="G39" s="52"/>
      <c r="H39" s="47"/>
      <c r="I39" s="74" t="s">
        <v>44</v>
      </c>
      <c r="J39" s="23">
        <v>1185</v>
      </c>
    </row>
    <row r="40" spans="1:10" ht="24.75" thickBot="1">
      <c r="A40" s="275"/>
      <c r="B40" s="86"/>
      <c r="C40" s="85"/>
      <c r="D40" s="50"/>
      <c r="E40" s="62"/>
      <c r="F40" s="86"/>
      <c r="G40" s="85"/>
      <c r="H40" s="51"/>
      <c r="I40" s="87" t="s">
        <v>45</v>
      </c>
      <c r="J40" s="88">
        <v>544</v>
      </c>
    </row>
    <row r="41" spans="1:10" ht="36">
      <c r="A41" s="273" t="s">
        <v>16</v>
      </c>
      <c r="B41" s="73"/>
      <c r="C41" s="52"/>
      <c r="D41" s="40"/>
      <c r="E41" s="41"/>
      <c r="F41" s="73"/>
      <c r="G41" s="52"/>
      <c r="H41" s="47"/>
      <c r="I41" s="67" t="s">
        <v>46</v>
      </c>
      <c r="J41" s="20">
        <v>756</v>
      </c>
    </row>
    <row r="42" spans="1:10" ht="24">
      <c r="A42" s="274"/>
      <c r="B42" s="75"/>
      <c r="C42" s="72"/>
      <c r="D42" s="43"/>
      <c r="E42" s="44"/>
      <c r="F42" s="75"/>
      <c r="G42" s="72"/>
      <c r="H42" s="48"/>
      <c r="I42" s="61" t="s">
        <v>47</v>
      </c>
      <c r="J42" s="23">
        <v>604</v>
      </c>
    </row>
    <row r="43" spans="1:10" ht="36">
      <c r="A43" s="274"/>
      <c r="B43" s="75"/>
      <c r="C43" s="72"/>
      <c r="D43" s="43"/>
      <c r="E43" s="44"/>
      <c r="F43" s="75"/>
      <c r="G43" s="72"/>
      <c r="H43" s="48"/>
      <c r="I43" s="74" t="s">
        <v>48</v>
      </c>
      <c r="J43" s="23">
        <v>650</v>
      </c>
    </row>
    <row r="44" spans="1:10" ht="36">
      <c r="A44" s="274"/>
      <c r="B44" s="42"/>
      <c r="C44" s="43"/>
      <c r="D44" s="43"/>
      <c r="E44" s="44"/>
      <c r="F44" s="42"/>
      <c r="G44" s="43"/>
      <c r="H44" s="48"/>
      <c r="I44" s="74" t="s">
        <v>49</v>
      </c>
      <c r="J44" s="21">
        <v>386</v>
      </c>
    </row>
    <row r="45" spans="1:10" ht="12.75">
      <c r="A45" s="274"/>
      <c r="B45" s="42"/>
      <c r="C45" s="43"/>
      <c r="D45" s="43"/>
      <c r="E45" s="44"/>
      <c r="F45" s="42"/>
      <c r="G45" s="43"/>
      <c r="H45" s="48"/>
      <c r="I45" s="77" t="s">
        <v>50</v>
      </c>
      <c r="J45" s="22">
        <v>7805.7</v>
      </c>
    </row>
    <row r="46" spans="1:10" ht="24">
      <c r="A46" s="274"/>
      <c r="B46" s="42"/>
      <c r="C46" s="43"/>
      <c r="D46" s="43"/>
      <c r="E46" s="44"/>
      <c r="F46" s="42"/>
      <c r="G46" s="43"/>
      <c r="H46" s="48"/>
      <c r="I46" s="76" t="s">
        <v>51</v>
      </c>
      <c r="J46" s="22">
        <v>100</v>
      </c>
    </row>
    <row r="47" spans="1:10" ht="12.75">
      <c r="A47" s="274"/>
      <c r="B47" s="42"/>
      <c r="C47" s="43"/>
      <c r="D47" s="43"/>
      <c r="E47" s="44"/>
      <c r="F47" s="42"/>
      <c r="G47" s="43"/>
      <c r="H47" s="48"/>
      <c r="I47" s="65" t="s">
        <v>52</v>
      </c>
      <c r="J47" s="22">
        <v>127</v>
      </c>
    </row>
    <row r="48" spans="1:10" ht="15.75" customHeight="1">
      <c r="A48" s="274"/>
      <c r="B48" s="42"/>
      <c r="C48" s="43"/>
      <c r="D48" s="43"/>
      <c r="E48" s="44"/>
      <c r="F48" s="42"/>
      <c r="G48" s="43"/>
      <c r="H48" s="48"/>
      <c r="I48" s="65" t="s">
        <v>53</v>
      </c>
      <c r="J48" s="22">
        <v>305</v>
      </c>
    </row>
    <row r="49" spans="1:10" ht="12.75">
      <c r="A49" s="274"/>
      <c r="B49" s="42"/>
      <c r="C49" s="43"/>
      <c r="D49" s="43"/>
      <c r="E49" s="44"/>
      <c r="F49" s="42"/>
      <c r="G49" s="43"/>
      <c r="H49" s="48"/>
      <c r="I49" s="15" t="s">
        <v>54</v>
      </c>
      <c r="J49" s="22">
        <v>400</v>
      </c>
    </row>
    <row r="50" spans="1:10" ht="24">
      <c r="A50" s="274"/>
      <c r="B50" s="42"/>
      <c r="C50" s="43"/>
      <c r="D50" s="43"/>
      <c r="E50" s="44"/>
      <c r="F50" s="42"/>
      <c r="G50" s="43"/>
      <c r="H50" s="48"/>
      <c r="I50" s="74" t="s">
        <v>55</v>
      </c>
      <c r="J50" s="22">
        <v>708</v>
      </c>
    </row>
    <row r="51" spans="1:10" ht="24.75" thickBot="1">
      <c r="A51" s="275"/>
      <c r="B51" s="49"/>
      <c r="C51" s="50"/>
      <c r="D51" s="50"/>
      <c r="E51" s="62"/>
      <c r="F51" s="49"/>
      <c r="G51" s="50"/>
      <c r="H51" s="51"/>
      <c r="I51" s="87" t="s">
        <v>56</v>
      </c>
      <c r="J51" s="70">
        <v>544</v>
      </c>
    </row>
    <row r="52" spans="1:10" ht="13.5" thickBot="1">
      <c r="A52" s="273" t="s">
        <v>17</v>
      </c>
      <c r="B52" s="84">
        <f>14.93*5334.9</f>
        <v>79650.05699999999</v>
      </c>
      <c r="C52" s="105"/>
      <c r="D52" s="37"/>
      <c r="E52" s="98">
        <f>B52-C52</f>
        <v>79650.05699999999</v>
      </c>
      <c r="F52" s="63">
        <f>B52*1</f>
        <v>79650.05699999999</v>
      </c>
      <c r="G52" s="63">
        <f>9.39*5334.9</f>
        <v>50094.711</v>
      </c>
      <c r="H52" s="38">
        <f>F52-G52-C52</f>
        <v>29555.345999999983</v>
      </c>
      <c r="I52" s="69" t="s">
        <v>32</v>
      </c>
      <c r="J52" s="83">
        <f>1.2078*5334.9</f>
        <v>6443.492219999999</v>
      </c>
    </row>
    <row r="53" spans="1:10" ht="24">
      <c r="A53" s="269"/>
      <c r="B53" s="73"/>
      <c r="C53" s="52"/>
      <c r="D53" s="40"/>
      <c r="E53" s="41"/>
      <c r="F53" s="73"/>
      <c r="G53" s="52"/>
      <c r="H53" s="47"/>
      <c r="I53" s="74" t="s">
        <v>57</v>
      </c>
      <c r="J53" s="23">
        <v>544</v>
      </c>
    </row>
    <row r="54" spans="1:10" ht="24">
      <c r="A54" s="269"/>
      <c r="B54" s="75"/>
      <c r="C54" s="72"/>
      <c r="D54" s="43"/>
      <c r="E54" s="44"/>
      <c r="F54" s="75"/>
      <c r="G54" s="72"/>
      <c r="H54" s="48"/>
      <c r="I54" s="74" t="s">
        <v>58</v>
      </c>
      <c r="J54" s="23">
        <v>544</v>
      </c>
    </row>
    <row r="55" spans="1:10" ht="24">
      <c r="A55" s="269"/>
      <c r="B55" s="75"/>
      <c r="C55" s="72"/>
      <c r="D55" s="43"/>
      <c r="E55" s="44"/>
      <c r="F55" s="75"/>
      <c r="G55" s="72"/>
      <c r="H55" s="48"/>
      <c r="I55" s="74" t="s">
        <v>59</v>
      </c>
      <c r="J55" s="23">
        <v>544</v>
      </c>
    </row>
    <row r="56" spans="1:10" ht="24">
      <c r="A56" s="269"/>
      <c r="B56" s="75"/>
      <c r="C56" s="72"/>
      <c r="D56" s="43"/>
      <c r="E56" s="44"/>
      <c r="F56" s="75"/>
      <c r="G56" s="72"/>
      <c r="H56" s="48"/>
      <c r="I56" s="78" t="s">
        <v>60</v>
      </c>
      <c r="J56" s="23">
        <v>1036</v>
      </c>
    </row>
    <row r="57" spans="1:10" ht="24">
      <c r="A57" s="269"/>
      <c r="B57" s="75"/>
      <c r="C57" s="72"/>
      <c r="D57" s="43"/>
      <c r="E57" s="44"/>
      <c r="F57" s="75"/>
      <c r="G57" s="72"/>
      <c r="H57" s="48"/>
      <c r="I57" s="78" t="s">
        <v>61</v>
      </c>
      <c r="J57" s="23">
        <v>626</v>
      </c>
    </row>
    <row r="58" spans="1:10" ht="14.25" customHeight="1">
      <c r="A58" s="269"/>
      <c r="B58" s="75"/>
      <c r="C58" s="72"/>
      <c r="D58" s="43"/>
      <c r="E58" s="44"/>
      <c r="F58" s="75"/>
      <c r="G58" s="72"/>
      <c r="H58" s="48"/>
      <c r="I58" s="61" t="s">
        <v>79</v>
      </c>
      <c r="J58" s="23">
        <v>1050</v>
      </c>
    </row>
    <row r="59" spans="1:10" ht="12.75">
      <c r="A59" s="269"/>
      <c r="B59" s="75"/>
      <c r="C59" s="72"/>
      <c r="D59" s="43"/>
      <c r="E59" s="44"/>
      <c r="F59" s="75"/>
      <c r="G59" s="72"/>
      <c r="H59" s="48"/>
      <c r="I59" s="68" t="s">
        <v>27</v>
      </c>
      <c r="J59" s="23">
        <v>2352</v>
      </c>
    </row>
    <row r="60" spans="1:10" ht="26.25" customHeight="1">
      <c r="A60" s="269"/>
      <c r="B60" s="75"/>
      <c r="C60" s="72"/>
      <c r="D60" s="43"/>
      <c r="E60" s="44"/>
      <c r="F60" s="75"/>
      <c r="G60" s="72"/>
      <c r="H60" s="48"/>
      <c r="I60" s="65" t="s">
        <v>64</v>
      </c>
      <c r="J60" s="23">
        <v>635</v>
      </c>
    </row>
    <row r="61" spans="1:10" ht="36">
      <c r="A61" s="269"/>
      <c r="B61" s="75"/>
      <c r="C61" s="72"/>
      <c r="D61" s="43"/>
      <c r="E61" s="44"/>
      <c r="F61" s="75"/>
      <c r="G61" s="72"/>
      <c r="H61" s="48"/>
      <c r="I61" s="65" t="s">
        <v>62</v>
      </c>
      <c r="J61" s="23">
        <v>1126</v>
      </c>
    </row>
    <row r="62" spans="1:10" ht="37.5" customHeight="1">
      <c r="A62" s="269"/>
      <c r="B62" s="75"/>
      <c r="C62" s="72"/>
      <c r="D62" s="43"/>
      <c r="E62" s="44"/>
      <c r="F62" s="75"/>
      <c r="G62" s="72"/>
      <c r="H62" s="48"/>
      <c r="I62" s="65" t="s">
        <v>63</v>
      </c>
      <c r="J62" s="23">
        <v>29715</v>
      </c>
    </row>
    <row r="63" spans="1:10" ht="14.25" customHeight="1">
      <c r="A63" s="269"/>
      <c r="B63" s="75"/>
      <c r="C63" s="72"/>
      <c r="D63" s="43"/>
      <c r="E63" s="44"/>
      <c r="F63" s="75"/>
      <c r="G63" s="72"/>
      <c r="H63" s="48"/>
      <c r="I63" s="65" t="s">
        <v>80</v>
      </c>
      <c r="J63" s="23">
        <v>305</v>
      </c>
    </row>
    <row r="64" spans="1:10" ht="13.5" thickBot="1">
      <c r="A64" s="269"/>
      <c r="B64" s="49"/>
      <c r="C64" s="50"/>
      <c r="D64" s="50"/>
      <c r="E64" s="62"/>
      <c r="F64" s="49"/>
      <c r="G64" s="50"/>
      <c r="H64" s="51"/>
      <c r="I64" s="15" t="s">
        <v>65</v>
      </c>
      <c r="J64" s="21">
        <v>400</v>
      </c>
    </row>
    <row r="65" spans="1:10" ht="13.5" thickBot="1">
      <c r="A65" s="273" t="s">
        <v>18</v>
      </c>
      <c r="B65" s="84">
        <f>14.93*5338.2</f>
        <v>79699.326</v>
      </c>
      <c r="C65" s="105"/>
      <c r="D65" s="37"/>
      <c r="E65" s="98">
        <f>B65-C65</f>
        <v>79699.326</v>
      </c>
      <c r="F65" s="63">
        <f>B65*1</f>
        <v>79699.326</v>
      </c>
      <c r="G65" s="63">
        <f>9.39*5338.2</f>
        <v>50125.698000000004</v>
      </c>
      <c r="H65" s="89">
        <f>F65-G65-C65</f>
        <v>29573.627999999997</v>
      </c>
      <c r="I65" s="69" t="s">
        <v>32</v>
      </c>
      <c r="J65" s="83">
        <f>1.2078*5338.2</f>
        <v>6447.477959999999</v>
      </c>
    </row>
    <row r="66" spans="1:10" ht="13.5" customHeight="1" thickBot="1">
      <c r="A66" s="275"/>
      <c r="B66" s="90"/>
      <c r="C66" s="91"/>
      <c r="D66" s="92"/>
      <c r="E66" s="93"/>
      <c r="F66" s="90"/>
      <c r="G66" s="91"/>
      <c r="H66" s="94"/>
      <c r="I66" s="82" t="s">
        <v>70</v>
      </c>
      <c r="J66" s="88">
        <v>305</v>
      </c>
    </row>
    <row r="67" spans="1:10" ht="24">
      <c r="A67" s="273" t="s">
        <v>18</v>
      </c>
      <c r="B67" s="73"/>
      <c r="C67" s="52"/>
      <c r="D67" s="40"/>
      <c r="E67" s="41"/>
      <c r="F67" s="73"/>
      <c r="G67" s="52"/>
      <c r="H67" s="47"/>
      <c r="I67" s="69" t="s">
        <v>66</v>
      </c>
      <c r="J67" s="20">
        <v>1083</v>
      </c>
    </row>
    <row r="68" spans="1:10" ht="12.75">
      <c r="A68" s="274"/>
      <c r="B68" s="42"/>
      <c r="C68" s="43"/>
      <c r="D68" s="43"/>
      <c r="E68" s="44"/>
      <c r="F68" s="42"/>
      <c r="G68" s="43"/>
      <c r="H68" s="48"/>
      <c r="I68" s="17" t="s">
        <v>67</v>
      </c>
      <c r="J68" s="21">
        <v>700</v>
      </c>
    </row>
    <row r="69" spans="1:10" ht="12.75">
      <c r="A69" s="274"/>
      <c r="B69" s="42"/>
      <c r="C69" s="43"/>
      <c r="D69" s="43"/>
      <c r="E69" s="44"/>
      <c r="F69" s="42"/>
      <c r="G69" s="43"/>
      <c r="H69" s="48"/>
      <c r="I69" s="65" t="s">
        <v>68</v>
      </c>
      <c r="J69" s="22">
        <v>127</v>
      </c>
    </row>
    <row r="70" spans="1:10" ht="12.75">
      <c r="A70" s="274"/>
      <c r="B70" s="42"/>
      <c r="C70" s="43"/>
      <c r="D70" s="43"/>
      <c r="E70" s="44"/>
      <c r="F70" s="42"/>
      <c r="G70" s="43"/>
      <c r="H70" s="48"/>
      <c r="I70" s="65" t="s">
        <v>69</v>
      </c>
      <c r="J70" s="22">
        <v>59</v>
      </c>
    </row>
    <row r="71" spans="1:10" ht="15" customHeight="1">
      <c r="A71" s="274"/>
      <c r="B71" s="42"/>
      <c r="C71" s="43"/>
      <c r="D71" s="43"/>
      <c r="E71" s="44"/>
      <c r="F71" s="42"/>
      <c r="G71" s="43"/>
      <c r="H71" s="48"/>
      <c r="I71" s="65" t="s">
        <v>71</v>
      </c>
      <c r="J71" s="22">
        <v>305</v>
      </c>
    </row>
    <row r="72" spans="1:10" ht="13.5" thickBot="1">
      <c r="A72" s="275"/>
      <c r="B72" s="49"/>
      <c r="C72" s="50"/>
      <c r="D72" s="50"/>
      <c r="E72" s="62"/>
      <c r="F72" s="49"/>
      <c r="G72" s="50"/>
      <c r="H72" s="51"/>
      <c r="I72" s="82" t="s">
        <v>52</v>
      </c>
      <c r="J72" s="24">
        <v>59</v>
      </c>
    </row>
    <row r="73" spans="1:10" ht="13.5" thickBot="1">
      <c r="A73" s="273" t="s">
        <v>19</v>
      </c>
      <c r="B73" s="84">
        <f>14.93*5338.2</f>
        <v>79699.326</v>
      </c>
      <c r="C73" s="105"/>
      <c r="D73" s="37"/>
      <c r="E73" s="98">
        <f>B73-C73</f>
        <v>79699.326</v>
      </c>
      <c r="F73" s="63">
        <f>B73*1</f>
        <v>79699.326</v>
      </c>
      <c r="G73" s="63">
        <f>9.39*5338.2</f>
        <v>50125.698000000004</v>
      </c>
      <c r="H73" s="38">
        <f>F73-G73-C73</f>
        <v>29573.627999999997</v>
      </c>
      <c r="I73" s="69" t="s">
        <v>32</v>
      </c>
      <c r="J73" s="83">
        <f>1.2078*5338.2</f>
        <v>6447.477959999999</v>
      </c>
    </row>
    <row r="74" spans="1:10" ht="12.75">
      <c r="A74" s="269"/>
      <c r="B74" s="73"/>
      <c r="C74" s="52"/>
      <c r="D74" s="40"/>
      <c r="E74" s="41"/>
      <c r="F74" s="73"/>
      <c r="G74" s="52"/>
      <c r="H74" s="47"/>
      <c r="I74" s="68" t="s">
        <v>27</v>
      </c>
      <c r="J74" s="23">
        <v>2352</v>
      </c>
    </row>
    <row r="75" spans="1:10" ht="12.75">
      <c r="A75" s="269"/>
      <c r="B75" s="75"/>
      <c r="C75" s="72"/>
      <c r="D75" s="43"/>
      <c r="E75" s="44"/>
      <c r="F75" s="75"/>
      <c r="G75" s="72"/>
      <c r="H75" s="48"/>
      <c r="I75" s="65" t="s">
        <v>72</v>
      </c>
      <c r="J75" s="23">
        <v>484</v>
      </c>
    </row>
    <row r="76" spans="1:10" ht="12.75">
      <c r="A76" s="269"/>
      <c r="B76" s="53"/>
      <c r="C76" s="54"/>
      <c r="D76" s="54"/>
      <c r="E76" s="79"/>
      <c r="F76" s="53"/>
      <c r="G76" s="43"/>
      <c r="H76" s="44"/>
      <c r="I76" s="65" t="s">
        <v>73</v>
      </c>
      <c r="J76" s="21">
        <v>184</v>
      </c>
    </row>
    <row r="77" spans="1:10" ht="13.5" thickBot="1">
      <c r="A77" s="276"/>
      <c r="B77" s="55"/>
      <c r="C77" s="56"/>
      <c r="D77" s="56"/>
      <c r="E77" s="80"/>
      <c r="F77" s="55"/>
      <c r="G77" s="50"/>
      <c r="H77" s="62"/>
      <c r="I77" s="82" t="s">
        <v>74</v>
      </c>
      <c r="J77" s="24">
        <v>450</v>
      </c>
    </row>
    <row r="78" spans="1:10" ht="13.5" thickBot="1">
      <c r="A78" s="273" t="s">
        <v>20</v>
      </c>
      <c r="B78" s="84">
        <f>14.93*5338.22</f>
        <v>79699.6246</v>
      </c>
      <c r="C78" s="36">
        <v>23282.76</v>
      </c>
      <c r="D78" s="37"/>
      <c r="E78" s="98">
        <f>B78-C78</f>
        <v>56416.8646</v>
      </c>
      <c r="F78" s="63">
        <f>B78*1</f>
        <v>79699.6246</v>
      </c>
      <c r="G78" s="63">
        <f>9.39*5338.2</f>
        <v>50125.698000000004</v>
      </c>
      <c r="H78" s="38">
        <f>F78-G78-C78</f>
        <v>6291.166599999993</v>
      </c>
      <c r="I78" s="69" t="s">
        <v>32</v>
      </c>
      <c r="J78" s="83">
        <f>1.2078*5338.2</f>
        <v>6447.477959999999</v>
      </c>
    </row>
    <row r="79" spans="1:10" ht="24">
      <c r="A79" s="269"/>
      <c r="B79" s="73"/>
      <c r="C79" s="52"/>
      <c r="D79" s="40"/>
      <c r="E79" s="41"/>
      <c r="F79" s="73"/>
      <c r="G79" s="52"/>
      <c r="H79" s="47"/>
      <c r="I79" s="15" t="s">
        <v>76</v>
      </c>
      <c r="J79" s="23">
        <v>7125</v>
      </c>
    </row>
    <row r="80" spans="1:10" ht="24">
      <c r="A80" s="269"/>
      <c r="B80" s="75"/>
      <c r="C80" s="72"/>
      <c r="D80" s="43"/>
      <c r="E80" s="44"/>
      <c r="F80" s="75"/>
      <c r="G80" s="72"/>
      <c r="H80" s="48"/>
      <c r="I80" s="65" t="s">
        <v>75</v>
      </c>
      <c r="J80" s="23">
        <v>915</v>
      </c>
    </row>
    <row r="81" spans="1:10" ht="24">
      <c r="A81" s="269"/>
      <c r="B81" s="75"/>
      <c r="C81" s="72"/>
      <c r="D81" s="43"/>
      <c r="E81" s="44"/>
      <c r="F81" s="75"/>
      <c r="G81" s="72"/>
      <c r="H81" s="48"/>
      <c r="I81" s="78" t="s">
        <v>78</v>
      </c>
      <c r="J81" s="23">
        <v>29661.29</v>
      </c>
    </row>
    <row r="82" spans="1:10" ht="13.5" thickBot="1">
      <c r="A82" s="269"/>
      <c r="B82" s="57"/>
      <c r="C82" s="58"/>
      <c r="D82" s="58"/>
      <c r="E82" s="81"/>
      <c r="F82" s="57"/>
      <c r="G82" s="59"/>
      <c r="H82" s="60"/>
      <c r="I82" s="25" t="s">
        <v>77</v>
      </c>
      <c r="J82" s="21">
        <v>150</v>
      </c>
    </row>
    <row r="83" spans="1:10" ht="13.5" thickBot="1">
      <c r="A83" s="8" t="s">
        <v>22</v>
      </c>
      <c r="B83" s="30">
        <f>SUM(B8:B78)</f>
        <v>478048.44759999996</v>
      </c>
      <c r="C83" s="31">
        <f>SUM(C8:C78)</f>
        <v>23282.76</v>
      </c>
      <c r="D83" s="32"/>
      <c r="E83" s="33">
        <f>SUM(E8:E82)</f>
        <v>454765.68759999995</v>
      </c>
      <c r="F83" s="7">
        <f>SUM(F8:F78)</f>
        <v>478048.44759999996</v>
      </c>
      <c r="G83" s="34">
        <f>SUM(G8:G78)</f>
        <v>296393.30700000003</v>
      </c>
      <c r="H83" s="35">
        <f>SUM(H8:H78)</f>
        <v>158372.38059999995</v>
      </c>
      <c r="I83" s="12"/>
      <c r="J83" s="18"/>
    </row>
    <row r="84" spans="1:10" ht="13.5" thickBot="1">
      <c r="A84" s="6"/>
      <c r="B84" s="26"/>
      <c r="C84" s="27"/>
      <c r="D84" s="27"/>
      <c r="E84" s="28"/>
      <c r="F84" s="29"/>
      <c r="G84" s="29"/>
      <c r="H84" s="29"/>
      <c r="I84" s="13" t="s">
        <v>23</v>
      </c>
      <c r="J84" s="104">
        <f>SUM(J25:J82)</f>
        <v>146463.13792</v>
      </c>
    </row>
    <row r="85" spans="1:10" ht="13.5" thickBot="1">
      <c r="A85" s="4"/>
      <c r="B85" s="1"/>
      <c r="C85" s="2"/>
      <c r="D85" s="2"/>
      <c r="E85" s="3"/>
      <c r="F85" s="270"/>
      <c r="G85" s="271"/>
      <c r="H85" s="271"/>
      <c r="I85" s="272"/>
      <c r="J85" s="19"/>
    </row>
    <row r="86" spans="9:10" ht="13.5" thickBot="1">
      <c r="I86" s="11" t="s">
        <v>28</v>
      </c>
      <c r="J86" s="266">
        <f>H83+J23-J84</f>
        <v>68476.69267999992</v>
      </c>
    </row>
    <row r="91" spans="1:10" ht="15.75">
      <c r="A91" s="282" t="s">
        <v>82</v>
      </c>
      <c r="B91" s="282"/>
      <c r="C91" s="282"/>
      <c r="D91" s="282"/>
      <c r="E91" s="282"/>
      <c r="F91" s="282"/>
      <c r="G91" s="282"/>
      <c r="H91" s="282"/>
      <c r="I91" s="282"/>
      <c r="J91" s="282"/>
    </row>
    <row r="92" spans="1:10" ht="16.5" thickBot="1">
      <c r="A92" s="283" t="s">
        <v>26</v>
      </c>
      <c r="B92" s="283"/>
      <c r="C92" s="283"/>
      <c r="D92" s="283"/>
      <c r="E92" s="283"/>
      <c r="F92" s="283"/>
      <c r="G92" s="283"/>
      <c r="H92" s="283"/>
      <c r="I92" s="283"/>
      <c r="J92" s="283"/>
    </row>
    <row r="93" spans="1:10" ht="13.5" thickBot="1">
      <c r="A93" s="284"/>
      <c r="B93" s="287" t="s">
        <v>24</v>
      </c>
      <c r="C93" s="288"/>
      <c r="D93" s="288"/>
      <c r="E93" s="289"/>
      <c r="F93" s="287" t="s">
        <v>30</v>
      </c>
      <c r="G93" s="288"/>
      <c r="H93" s="288"/>
      <c r="I93" s="288"/>
      <c r="J93" s="289"/>
    </row>
    <row r="94" spans="1:10" ht="13.5" thickBot="1">
      <c r="A94" s="285"/>
      <c r="B94" s="273" t="s">
        <v>0</v>
      </c>
      <c r="C94" s="273" t="s">
        <v>21</v>
      </c>
      <c r="D94" s="273" t="s">
        <v>1</v>
      </c>
      <c r="E94" s="273" t="s">
        <v>2</v>
      </c>
      <c r="F94" s="273" t="s">
        <v>3</v>
      </c>
      <c r="G94" s="273" t="s">
        <v>4</v>
      </c>
      <c r="H94" s="273" t="s">
        <v>5</v>
      </c>
      <c r="I94" s="277" t="s">
        <v>6</v>
      </c>
      <c r="J94" s="278"/>
    </row>
    <row r="95" spans="1:10" ht="13.5" thickBot="1">
      <c r="A95" s="286"/>
      <c r="B95" s="275"/>
      <c r="C95" s="275"/>
      <c r="D95" s="275"/>
      <c r="E95" s="275"/>
      <c r="F95" s="274"/>
      <c r="G95" s="274"/>
      <c r="H95" s="269"/>
      <c r="I95" s="5" t="s">
        <v>7</v>
      </c>
      <c r="J95" s="5" t="s">
        <v>8</v>
      </c>
    </row>
    <row r="96" spans="1:10" ht="13.5" thickBot="1">
      <c r="A96" s="16" t="s">
        <v>83</v>
      </c>
      <c r="B96" s="279"/>
      <c r="C96" s="280"/>
      <c r="D96" s="280"/>
      <c r="E96" s="281"/>
      <c r="F96" s="107"/>
      <c r="G96" s="108"/>
      <c r="H96" s="108"/>
      <c r="I96" s="109" t="s">
        <v>84</v>
      </c>
      <c r="J96" s="267">
        <f>J86</f>
        <v>68476.69267999992</v>
      </c>
    </row>
    <row r="97" spans="1:10" ht="13.5" thickBot="1">
      <c r="A97" s="273" t="s">
        <v>9</v>
      </c>
      <c r="B97" s="110">
        <f>14.93*5338.2</f>
        <v>79699.326</v>
      </c>
      <c r="C97" s="111">
        <v>3395</v>
      </c>
      <c r="D97" s="111"/>
      <c r="E97" s="112">
        <f>B97-C97</f>
        <v>76304.326</v>
      </c>
      <c r="F97" s="113">
        <f>B97*1</f>
        <v>79699.326</v>
      </c>
      <c r="G97" s="114">
        <f>8.05*5338.2</f>
        <v>42972.51</v>
      </c>
      <c r="H97" s="115">
        <f>F97-G97-C97</f>
        <v>33331.816</v>
      </c>
      <c r="I97" s="116" t="s">
        <v>32</v>
      </c>
      <c r="J97" s="117">
        <f>1.15*5338.2</f>
        <v>6138.929999999999</v>
      </c>
    </row>
    <row r="98" spans="1:10" ht="12.75">
      <c r="A98" s="269"/>
      <c r="B98" s="118"/>
      <c r="C98" s="119"/>
      <c r="D98" s="119"/>
      <c r="E98" s="120"/>
      <c r="F98" s="121"/>
      <c r="G98" s="122"/>
      <c r="H98" s="123"/>
      <c r="I98" s="124" t="s">
        <v>85</v>
      </c>
      <c r="J98" s="125">
        <f>2.33*5338.2</f>
        <v>12438.006</v>
      </c>
    </row>
    <row r="99" spans="1:10" ht="24">
      <c r="A99" s="269"/>
      <c r="B99" s="126"/>
      <c r="C99" s="127"/>
      <c r="D99" s="127"/>
      <c r="E99" s="127"/>
      <c r="F99" s="126"/>
      <c r="G99" s="128"/>
      <c r="H99" s="129"/>
      <c r="I99" s="130" t="s">
        <v>86</v>
      </c>
      <c r="J99" s="131">
        <v>640</v>
      </c>
    </row>
    <row r="100" spans="1:10" ht="12.75">
      <c r="A100" s="269"/>
      <c r="B100" s="126"/>
      <c r="C100" s="127"/>
      <c r="D100" s="127"/>
      <c r="E100" s="127"/>
      <c r="F100" s="126"/>
      <c r="G100" s="128"/>
      <c r="H100" s="129"/>
      <c r="I100" s="130" t="s">
        <v>87</v>
      </c>
      <c r="J100" s="132">
        <v>387</v>
      </c>
    </row>
    <row r="101" spans="1:10" ht="24">
      <c r="A101" s="269"/>
      <c r="B101" s="126"/>
      <c r="C101" s="127"/>
      <c r="D101" s="127"/>
      <c r="E101" s="127"/>
      <c r="F101" s="126"/>
      <c r="G101" s="128"/>
      <c r="H101" s="129"/>
      <c r="I101" s="133" t="s">
        <v>88</v>
      </c>
      <c r="J101" s="132">
        <v>100</v>
      </c>
    </row>
    <row r="102" spans="1:10" ht="12.75">
      <c r="A102" s="269"/>
      <c r="B102" s="126"/>
      <c r="C102" s="127"/>
      <c r="D102" s="127"/>
      <c r="E102" s="127"/>
      <c r="F102" s="126"/>
      <c r="G102" s="128"/>
      <c r="H102" s="129"/>
      <c r="I102" s="130" t="s">
        <v>89</v>
      </c>
      <c r="J102" s="134">
        <v>2825.96</v>
      </c>
    </row>
    <row r="103" spans="1:10" ht="72">
      <c r="A103" s="269"/>
      <c r="B103" s="126"/>
      <c r="C103" s="127"/>
      <c r="D103" s="127"/>
      <c r="E103" s="127"/>
      <c r="F103" s="126"/>
      <c r="G103" s="128"/>
      <c r="H103" s="129"/>
      <c r="I103" s="135" t="s">
        <v>90</v>
      </c>
      <c r="J103" s="136">
        <v>11015</v>
      </c>
    </row>
    <row r="104" spans="1:10" ht="13.5" thickBot="1">
      <c r="A104" s="269"/>
      <c r="B104" s="126"/>
      <c r="C104" s="127"/>
      <c r="D104" s="127"/>
      <c r="E104" s="127"/>
      <c r="F104" s="126"/>
      <c r="G104" s="128"/>
      <c r="H104" s="129"/>
      <c r="I104" s="137" t="s">
        <v>91</v>
      </c>
      <c r="J104" s="132">
        <v>225</v>
      </c>
    </row>
    <row r="105" spans="1:10" ht="13.5" thickBot="1">
      <c r="A105" s="268" t="s">
        <v>10</v>
      </c>
      <c r="B105" s="110">
        <f>14.93*5338.2</f>
        <v>79699.326</v>
      </c>
      <c r="C105" s="111">
        <v>3395</v>
      </c>
      <c r="D105" s="111"/>
      <c r="E105" s="138">
        <f>B105-C105</f>
        <v>76304.326</v>
      </c>
      <c r="F105" s="113">
        <f>B105*1</f>
        <v>79699.326</v>
      </c>
      <c r="G105" s="114">
        <f>8.05*5338.2</f>
        <v>42972.51</v>
      </c>
      <c r="H105" s="115">
        <f>F105-G105-C105</f>
        <v>33331.816</v>
      </c>
      <c r="I105" s="139" t="s">
        <v>32</v>
      </c>
      <c r="J105" s="117">
        <f>1.15*5338.2</f>
        <v>6138.929999999999</v>
      </c>
    </row>
    <row r="106" spans="1:10" ht="12.75">
      <c r="A106" s="269"/>
      <c r="B106" s="140"/>
      <c r="C106" s="127"/>
      <c r="D106" s="127"/>
      <c r="E106" s="141"/>
      <c r="F106" s="142"/>
      <c r="G106" s="143"/>
      <c r="H106" s="129"/>
      <c r="I106" s="124" t="s">
        <v>85</v>
      </c>
      <c r="J106" s="125">
        <f>2.33*5338.2</f>
        <v>12438.006</v>
      </c>
    </row>
    <row r="107" spans="1:10" ht="24">
      <c r="A107" s="269"/>
      <c r="B107" s="126"/>
      <c r="C107" s="127"/>
      <c r="D107" s="127"/>
      <c r="E107" s="127"/>
      <c r="F107" s="126"/>
      <c r="G107" s="128"/>
      <c r="H107" s="129"/>
      <c r="I107" s="130" t="s">
        <v>92</v>
      </c>
      <c r="J107" s="144">
        <v>542</v>
      </c>
    </row>
    <row r="108" spans="1:10" ht="24">
      <c r="A108" s="269"/>
      <c r="B108" s="126"/>
      <c r="C108" s="127"/>
      <c r="D108" s="127"/>
      <c r="E108" s="127"/>
      <c r="F108" s="126"/>
      <c r="G108" s="128"/>
      <c r="H108" s="129"/>
      <c r="I108" s="130" t="s">
        <v>93</v>
      </c>
      <c r="J108" s="144">
        <v>545</v>
      </c>
    </row>
    <row r="109" spans="1:10" ht="24">
      <c r="A109" s="269"/>
      <c r="B109" s="126"/>
      <c r="C109" s="127"/>
      <c r="D109" s="127"/>
      <c r="E109" s="127"/>
      <c r="F109" s="126"/>
      <c r="G109" s="128"/>
      <c r="H109" s="129"/>
      <c r="I109" s="130" t="s">
        <v>94</v>
      </c>
      <c r="J109" s="145">
        <v>630</v>
      </c>
    </row>
    <row r="110" spans="1:10" ht="13.5" thickBot="1">
      <c r="A110" s="269"/>
      <c r="B110" s="126"/>
      <c r="C110" s="127"/>
      <c r="D110" s="127"/>
      <c r="E110" s="127"/>
      <c r="F110" s="146"/>
      <c r="G110" s="147" t="s">
        <v>25</v>
      </c>
      <c r="H110" s="148"/>
      <c r="I110" s="135" t="s">
        <v>95</v>
      </c>
      <c r="J110" s="145">
        <v>599</v>
      </c>
    </row>
    <row r="111" spans="1:10" ht="13.5" thickBot="1">
      <c r="A111" s="268" t="s">
        <v>11</v>
      </c>
      <c r="B111" s="110">
        <f>14.93*5338.2</f>
        <v>79699.326</v>
      </c>
      <c r="C111" s="111">
        <v>3395</v>
      </c>
      <c r="D111" s="111"/>
      <c r="E111" s="138">
        <f>B111-C111</f>
        <v>76304.326</v>
      </c>
      <c r="F111" s="113">
        <f>B111*1</f>
        <v>79699.326</v>
      </c>
      <c r="G111" s="114">
        <f>8.05*5338.2</f>
        <v>42972.51</v>
      </c>
      <c r="H111" s="115">
        <f>F111-G111-C111</f>
        <v>33331.816</v>
      </c>
      <c r="I111" s="139" t="s">
        <v>32</v>
      </c>
      <c r="J111" s="117">
        <f>1.15*5338.2</f>
        <v>6138.929999999999</v>
      </c>
    </row>
    <row r="112" spans="1:10" ht="12.75">
      <c r="A112" s="269"/>
      <c r="B112" s="118"/>
      <c r="C112" s="119"/>
      <c r="D112" s="119"/>
      <c r="E112" s="149"/>
      <c r="F112" s="142"/>
      <c r="G112" s="143"/>
      <c r="H112" s="129"/>
      <c r="I112" s="124" t="s">
        <v>85</v>
      </c>
      <c r="J112" s="125">
        <f>2.33*5338.2</f>
        <v>12438.006</v>
      </c>
    </row>
    <row r="113" spans="1:10" ht="24">
      <c r="A113" s="269"/>
      <c r="B113" s="126"/>
      <c r="C113" s="127"/>
      <c r="D113" s="127"/>
      <c r="E113" s="150"/>
      <c r="F113" s="126"/>
      <c r="G113" s="128"/>
      <c r="H113" s="129"/>
      <c r="I113" s="130" t="s">
        <v>96</v>
      </c>
      <c r="J113" s="145">
        <v>1330</v>
      </c>
    </row>
    <row r="114" spans="1:10" ht="12.75">
      <c r="A114" s="269"/>
      <c r="B114" s="126"/>
      <c r="C114" s="127"/>
      <c r="D114" s="127"/>
      <c r="E114" s="150"/>
      <c r="F114" s="126"/>
      <c r="G114" s="128"/>
      <c r="H114" s="129"/>
      <c r="I114" s="124" t="s">
        <v>97</v>
      </c>
      <c r="J114" s="151">
        <v>2993</v>
      </c>
    </row>
    <row r="115" spans="1:10" ht="24">
      <c r="A115" s="269"/>
      <c r="B115" s="126"/>
      <c r="C115" s="127"/>
      <c r="D115" s="127"/>
      <c r="E115" s="150"/>
      <c r="F115" s="126"/>
      <c r="G115" s="128"/>
      <c r="H115" s="129"/>
      <c r="I115" s="130" t="s">
        <v>98</v>
      </c>
      <c r="J115" s="151">
        <v>269</v>
      </c>
    </row>
    <row r="116" spans="1:10" ht="24">
      <c r="A116" s="269"/>
      <c r="B116" s="126"/>
      <c r="C116" s="127"/>
      <c r="D116" s="127"/>
      <c r="E116" s="150"/>
      <c r="F116" s="126"/>
      <c r="G116" s="128"/>
      <c r="H116" s="129"/>
      <c r="I116" s="135" t="s">
        <v>99</v>
      </c>
      <c r="J116" s="151">
        <v>2167</v>
      </c>
    </row>
    <row r="117" spans="1:10" ht="13.5" thickBot="1">
      <c r="A117" s="276"/>
      <c r="B117" s="146"/>
      <c r="C117" s="152"/>
      <c r="D117" s="152"/>
      <c r="E117" s="153"/>
      <c r="F117" s="146"/>
      <c r="G117" s="147"/>
      <c r="H117" s="148"/>
      <c r="I117" s="154" t="s">
        <v>89</v>
      </c>
      <c r="J117" s="155">
        <v>2836.56</v>
      </c>
    </row>
    <row r="118" spans="1:10" ht="13.5" thickBot="1">
      <c r="A118" s="268" t="s">
        <v>12</v>
      </c>
      <c r="B118" s="110">
        <f>14.93*5338.2</f>
        <v>79699.326</v>
      </c>
      <c r="C118" s="111">
        <v>3395</v>
      </c>
      <c r="D118" s="111"/>
      <c r="E118" s="112">
        <f>B118-C118</f>
        <v>76304.326</v>
      </c>
      <c r="F118" s="113">
        <f>B118*1</f>
        <v>79699.326</v>
      </c>
      <c r="G118" s="114">
        <f>8.05*5338.2</f>
        <v>42972.51</v>
      </c>
      <c r="H118" s="115">
        <f>F118-G118-C118</f>
        <v>33331.816</v>
      </c>
      <c r="I118" s="116" t="s">
        <v>32</v>
      </c>
      <c r="J118" s="117">
        <f>1.15*5338.2</f>
        <v>6138.929999999999</v>
      </c>
    </row>
    <row r="119" spans="1:10" ht="12.75">
      <c r="A119" s="269"/>
      <c r="B119" s="118"/>
      <c r="C119" s="119"/>
      <c r="D119" s="119"/>
      <c r="E119" s="120"/>
      <c r="F119" s="121"/>
      <c r="G119" s="122"/>
      <c r="H119" s="123"/>
      <c r="I119" s="124" t="s">
        <v>85</v>
      </c>
      <c r="J119" s="125">
        <f>2.33*5338.2</f>
        <v>12438.006</v>
      </c>
    </row>
    <row r="120" spans="1:10" ht="12.75">
      <c r="A120" s="269"/>
      <c r="B120" s="126"/>
      <c r="C120" s="127"/>
      <c r="D120" s="127"/>
      <c r="E120" s="127"/>
      <c r="F120" s="126"/>
      <c r="G120" s="128"/>
      <c r="H120" s="129"/>
      <c r="I120" s="135" t="s">
        <v>100</v>
      </c>
      <c r="J120" s="145">
        <v>6608</v>
      </c>
    </row>
    <row r="121" spans="1:10" ht="24">
      <c r="A121" s="269"/>
      <c r="B121" s="126"/>
      <c r="C121" s="127"/>
      <c r="D121" s="127"/>
      <c r="E121" s="127"/>
      <c r="F121" s="126"/>
      <c r="G121" s="128"/>
      <c r="H121" s="129"/>
      <c r="I121" s="130" t="s">
        <v>101</v>
      </c>
      <c r="J121" s="156">
        <v>1625</v>
      </c>
    </row>
    <row r="122" spans="1:10" ht="36">
      <c r="A122" s="269"/>
      <c r="B122" s="126"/>
      <c r="C122" s="127"/>
      <c r="D122" s="127"/>
      <c r="E122" s="127"/>
      <c r="F122" s="126"/>
      <c r="G122" s="128"/>
      <c r="H122" s="129"/>
      <c r="I122" s="135" t="s">
        <v>102</v>
      </c>
      <c r="J122" s="22">
        <v>3395</v>
      </c>
    </row>
    <row r="123" spans="1:10" ht="24">
      <c r="A123" s="269"/>
      <c r="B123" s="126"/>
      <c r="C123" s="127"/>
      <c r="D123" s="127"/>
      <c r="E123" s="127"/>
      <c r="F123" s="126"/>
      <c r="G123" s="128"/>
      <c r="H123" s="129"/>
      <c r="I123" s="157" t="s">
        <v>103</v>
      </c>
      <c r="J123" s="156">
        <v>450</v>
      </c>
    </row>
    <row r="124" spans="1:10" ht="13.5" thickBot="1">
      <c r="A124" s="276"/>
      <c r="B124" s="146"/>
      <c r="C124" s="152"/>
      <c r="D124" s="152"/>
      <c r="E124" s="152"/>
      <c r="F124" s="146"/>
      <c r="G124" s="147"/>
      <c r="H124" s="148"/>
      <c r="I124" s="154" t="s">
        <v>104</v>
      </c>
      <c r="J124" s="158">
        <v>320</v>
      </c>
    </row>
    <row r="125" spans="1:10" ht="13.5" thickBot="1">
      <c r="A125" s="268" t="s">
        <v>13</v>
      </c>
      <c r="B125" s="110">
        <f>14.93*5338.2</f>
        <v>79699.326</v>
      </c>
      <c r="C125" s="111">
        <v>3395</v>
      </c>
      <c r="D125" s="159"/>
      <c r="E125" s="112">
        <f>B125-C125</f>
        <v>76304.326</v>
      </c>
      <c r="F125" s="113">
        <f>B125*1</f>
        <v>79699.326</v>
      </c>
      <c r="G125" s="114">
        <f>8.05*5338.2</f>
        <v>42972.51</v>
      </c>
      <c r="H125" s="160">
        <f>F125-G125-C125</f>
        <v>33331.816</v>
      </c>
      <c r="I125" s="139" t="s">
        <v>32</v>
      </c>
      <c r="J125" s="117">
        <f>1.15*5338.2</f>
        <v>6138.929999999999</v>
      </c>
    </row>
    <row r="126" spans="1:10" ht="12.75">
      <c r="A126" s="269"/>
      <c r="B126" s="140"/>
      <c r="C126" s="127"/>
      <c r="D126" s="127"/>
      <c r="E126" s="161"/>
      <c r="F126" s="142"/>
      <c r="G126" s="143"/>
      <c r="H126" s="129"/>
      <c r="I126" s="124" t="s">
        <v>85</v>
      </c>
      <c r="J126" s="125">
        <f>2.33*5338.2</f>
        <v>12438.006</v>
      </c>
    </row>
    <row r="127" spans="1:10" ht="12.75">
      <c r="A127" s="269"/>
      <c r="B127" s="126"/>
      <c r="C127" s="127"/>
      <c r="D127" s="127"/>
      <c r="E127" s="150"/>
      <c r="F127" s="126"/>
      <c r="G127" s="128"/>
      <c r="H127" s="129"/>
      <c r="I127" s="130" t="s">
        <v>89</v>
      </c>
      <c r="J127" s="151">
        <v>2836.56</v>
      </c>
    </row>
    <row r="128" spans="1:10" ht="12.75">
      <c r="A128" s="269"/>
      <c r="B128" s="126"/>
      <c r="C128" s="127"/>
      <c r="D128" s="127"/>
      <c r="E128" s="150"/>
      <c r="F128" s="126"/>
      <c r="G128" s="128"/>
      <c r="H128" s="129"/>
      <c r="I128" s="135" t="s">
        <v>105</v>
      </c>
      <c r="J128" s="21">
        <v>1500</v>
      </c>
    </row>
    <row r="129" spans="1:10" ht="12.75">
      <c r="A129" s="269"/>
      <c r="B129" s="126"/>
      <c r="C129" s="127"/>
      <c r="D129" s="127"/>
      <c r="E129" s="150"/>
      <c r="F129" s="126"/>
      <c r="G129" s="128"/>
      <c r="H129" s="129"/>
      <c r="I129" s="162" t="s">
        <v>106</v>
      </c>
      <c r="J129" s="151">
        <v>5497</v>
      </c>
    </row>
    <row r="130" spans="1:10" ht="12.75">
      <c r="A130" s="269"/>
      <c r="B130" s="126"/>
      <c r="C130" s="127"/>
      <c r="D130" s="127"/>
      <c r="E130" s="150"/>
      <c r="F130" s="126"/>
      <c r="G130" s="128"/>
      <c r="H130" s="129"/>
      <c r="I130" s="163" t="s">
        <v>107</v>
      </c>
      <c r="J130" s="156">
        <v>1647</v>
      </c>
    </row>
    <row r="131" spans="1:10" ht="13.5" thickBot="1">
      <c r="A131" s="276"/>
      <c r="B131" s="146"/>
      <c r="C131" s="152"/>
      <c r="D131" s="152"/>
      <c r="E131" s="153"/>
      <c r="F131" s="146"/>
      <c r="G131" s="147"/>
      <c r="H131" s="148"/>
      <c r="I131" s="154" t="s">
        <v>108</v>
      </c>
      <c r="J131" s="164">
        <v>800</v>
      </c>
    </row>
    <row r="132" spans="1:10" ht="13.5" thickBot="1">
      <c r="A132" s="268" t="s">
        <v>14</v>
      </c>
      <c r="B132" s="110">
        <f>14.93*5338.2</f>
        <v>79699.326</v>
      </c>
      <c r="C132" s="111">
        <v>3395</v>
      </c>
      <c r="D132" s="111"/>
      <c r="E132" s="112">
        <f>B132-C132</f>
        <v>76304.326</v>
      </c>
      <c r="F132" s="113">
        <f>B132*1</f>
        <v>79699.326</v>
      </c>
      <c r="G132" s="114">
        <f>8.05*5338.2</f>
        <v>42972.51</v>
      </c>
      <c r="H132" s="115">
        <f>F132-G132-C132</f>
        <v>33331.816</v>
      </c>
      <c r="I132" s="139" t="s">
        <v>32</v>
      </c>
      <c r="J132" s="117">
        <f>1.15*5338.2</f>
        <v>6138.929999999999</v>
      </c>
    </row>
    <row r="133" spans="1:10" ht="12.75">
      <c r="A133" s="269"/>
      <c r="B133" s="140"/>
      <c r="C133" s="127"/>
      <c r="D133" s="127"/>
      <c r="E133" s="141"/>
      <c r="F133" s="121"/>
      <c r="G133" s="122"/>
      <c r="H133" s="123"/>
      <c r="I133" s="124" t="s">
        <v>85</v>
      </c>
      <c r="J133" s="125">
        <f>2.33*5338.2</f>
        <v>12438.006</v>
      </c>
    </row>
    <row r="134" spans="1:10" ht="12.75">
      <c r="A134" s="269"/>
      <c r="B134" s="140"/>
      <c r="C134" s="127"/>
      <c r="D134" s="127"/>
      <c r="E134" s="141"/>
      <c r="F134" s="142"/>
      <c r="G134" s="143"/>
      <c r="H134" s="129"/>
      <c r="I134" s="130" t="s">
        <v>109</v>
      </c>
      <c r="J134" s="165">
        <v>50</v>
      </c>
    </row>
    <row r="135" spans="1:10" ht="12.75">
      <c r="A135" s="269"/>
      <c r="B135" s="126"/>
      <c r="C135" s="127"/>
      <c r="D135" s="127"/>
      <c r="E135" s="127"/>
      <c r="F135" s="126"/>
      <c r="G135" s="128"/>
      <c r="H135" s="129"/>
      <c r="I135" s="166" t="s">
        <v>110</v>
      </c>
      <c r="J135" s="145">
        <v>9850</v>
      </c>
    </row>
    <row r="136" spans="1:10" ht="12.75">
      <c r="A136" s="269"/>
      <c r="B136" s="126"/>
      <c r="C136" s="127"/>
      <c r="D136" s="127"/>
      <c r="E136" s="127"/>
      <c r="F136" s="126"/>
      <c r="G136" s="128"/>
      <c r="H136" s="129"/>
      <c r="I136" s="130" t="s">
        <v>111</v>
      </c>
      <c r="J136" s="145">
        <v>1497</v>
      </c>
    </row>
    <row r="137" spans="1:10" ht="13.5" thickBot="1">
      <c r="A137" s="269"/>
      <c r="B137" s="126"/>
      <c r="C137" s="127"/>
      <c r="D137" s="127"/>
      <c r="E137" s="127"/>
      <c r="F137" s="126"/>
      <c r="G137" s="128"/>
      <c r="H137" s="129"/>
      <c r="I137" s="130" t="s">
        <v>112</v>
      </c>
      <c r="J137" s="145">
        <v>400</v>
      </c>
    </row>
    <row r="138" spans="1:10" ht="13.5" thickBot="1">
      <c r="A138" s="273" t="s">
        <v>15</v>
      </c>
      <c r="B138" s="110">
        <f>16.83*5338.2</f>
        <v>89841.90599999999</v>
      </c>
      <c r="C138" s="167">
        <v>3395</v>
      </c>
      <c r="D138" s="167"/>
      <c r="E138" s="168">
        <f>B138-C138</f>
        <v>86446.90599999999</v>
      </c>
      <c r="F138" s="113">
        <f>B138*1</f>
        <v>89841.90599999999</v>
      </c>
      <c r="G138" s="114">
        <f>8.05*5338.2</f>
        <v>42972.51</v>
      </c>
      <c r="H138" s="115">
        <f>F138-G138-C138</f>
        <v>43474.395999999986</v>
      </c>
      <c r="I138" s="139" t="s">
        <v>32</v>
      </c>
      <c r="J138" s="117">
        <f>1.15*5338.2</f>
        <v>6138.929999999999</v>
      </c>
    </row>
    <row r="139" spans="1:10" ht="12.75">
      <c r="A139" s="274"/>
      <c r="B139" s="118"/>
      <c r="C139" s="119"/>
      <c r="D139" s="119"/>
      <c r="E139" s="120"/>
      <c r="F139" s="121"/>
      <c r="G139" s="122"/>
      <c r="H139" s="123"/>
      <c r="I139" s="124" t="s">
        <v>85</v>
      </c>
      <c r="J139" s="125">
        <f>2.49*5338.2</f>
        <v>13292.118</v>
      </c>
    </row>
    <row r="140" spans="1:10" ht="12.75">
      <c r="A140" s="274"/>
      <c r="B140" s="140"/>
      <c r="C140" s="127"/>
      <c r="D140" s="127"/>
      <c r="E140" s="141"/>
      <c r="F140" s="142"/>
      <c r="G140" s="143"/>
      <c r="H140" s="129"/>
      <c r="I140" s="124" t="s">
        <v>113</v>
      </c>
      <c r="J140" s="125">
        <f>1.15*5338.2</f>
        <v>6138.929999999999</v>
      </c>
    </row>
    <row r="141" spans="1:10" ht="12.75">
      <c r="A141" s="274"/>
      <c r="B141" s="126"/>
      <c r="C141" s="127"/>
      <c r="D141" s="127"/>
      <c r="E141" s="127"/>
      <c r="F141" s="126"/>
      <c r="G141" s="128"/>
      <c r="H141" s="129"/>
      <c r="I141" s="130" t="s">
        <v>114</v>
      </c>
      <c r="J141" s="151">
        <v>325</v>
      </c>
    </row>
    <row r="142" spans="1:10" ht="36">
      <c r="A142" s="274"/>
      <c r="B142" s="126"/>
      <c r="C142" s="127"/>
      <c r="D142" s="127"/>
      <c r="E142" s="127"/>
      <c r="F142" s="126"/>
      <c r="G142" s="128"/>
      <c r="H142" s="129"/>
      <c r="I142" s="135" t="s">
        <v>115</v>
      </c>
      <c r="J142" s="151">
        <v>1345</v>
      </c>
    </row>
    <row r="143" spans="1:10" ht="12.75">
      <c r="A143" s="274"/>
      <c r="B143" s="126"/>
      <c r="C143" s="127"/>
      <c r="D143" s="127"/>
      <c r="E143" s="127"/>
      <c r="F143" s="126"/>
      <c r="G143" s="128"/>
      <c r="H143" s="129"/>
      <c r="I143" s="130" t="s">
        <v>89</v>
      </c>
      <c r="J143" s="151">
        <v>2836.56</v>
      </c>
    </row>
    <row r="144" spans="1:10" ht="36">
      <c r="A144" s="274"/>
      <c r="B144" s="126"/>
      <c r="C144" s="127"/>
      <c r="D144" s="127"/>
      <c r="E144" s="127"/>
      <c r="F144" s="126"/>
      <c r="G144" s="128"/>
      <c r="H144" s="129"/>
      <c r="I144" s="135" t="s">
        <v>116</v>
      </c>
      <c r="J144" s="151">
        <v>790</v>
      </c>
    </row>
    <row r="145" spans="1:10" ht="12.75">
      <c r="A145" s="274"/>
      <c r="B145" s="126"/>
      <c r="C145" s="127"/>
      <c r="D145" s="127"/>
      <c r="E145" s="127"/>
      <c r="F145" s="126"/>
      <c r="G145" s="128"/>
      <c r="H145" s="129"/>
      <c r="I145" s="157" t="s">
        <v>117</v>
      </c>
      <c r="J145" s="151">
        <v>225</v>
      </c>
    </row>
    <row r="146" spans="1:10" ht="24.75" thickBot="1">
      <c r="A146" s="275"/>
      <c r="B146" s="146"/>
      <c r="C146" s="152"/>
      <c r="D146" s="152"/>
      <c r="E146" s="152"/>
      <c r="F146" s="146"/>
      <c r="G146" s="147"/>
      <c r="H146" s="148"/>
      <c r="I146" s="154" t="s">
        <v>118</v>
      </c>
      <c r="J146" s="155">
        <v>75</v>
      </c>
    </row>
    <row r="147" spans="1:10" ht="13.5" thickBot="1">
      <c r="A147" s="273" t="s">
        <v>16</v>
      </c>
      <c r="B147" s="169">
        <f>16.83*5338.2</f>
        <v>89841.90599999999</v>
      </c>
      <c r="C147" s="159">
        <v>3395</v>
      </c>
      <c r="D147" s="159"/>
      <c r="E147" s="170">
        <f>B147-C147</f>
        <v>86446.90599999999</v>
      </c>
      <c r="F147" s="171">
        <f>B147*1</f>
        <v>89841.90599999999</v>
      </c>
      <c r="G147" s="114">
        <f>8.05*5338.2</f>
        <v>42972.51</v>
      </c>
      <c r="H147" s="160">
        <f>F147-G147-C147</f>
        <v>43474.395999999986</v>
      </c>
      <c r="I147" s="139" t="s">
        <v>32</v>
      </c>
      <c r="J147" s="117">
        <f>1.15*5338.2</f>
        <v>6138.929999999999</v>
      </c>
    </row>
    <row r="148" spans="1:10" ht="12.75">
      <c r="A148" s="274"/>
      <c r="B148" s="172"/>
      <c r="C148" s="173"/>
      <c r="D148" s="173"/>
      <c r="E148" s="174"/>
      <c r="F148" s="175"/>
      <c r="G148" s="176"/>
      <c r="H148" s="177"/>
      <c r="I148" s="124" t="s">
        <v>85</v>
      </c>
      <c r="J148" s="125">
        <f>2.49*5338.2</f>
        <v>13292.118</v>
      </c>
    </row>
    <row r="149" spans="1:10" ht="12.75">
      <c r="A149" s="274"/>
      <c r="B149" s="178"/>
      <c r="C149" s="179"/>
      <c r="D149" s="179"/>
      <c r="E149" s="180"/>
      <c r="F149" s="175"/>
      <c r="G149" s="176"/>
      <c r="H149" s="177"/>
      <c r="I149" s="124" t="s">
        <v>113</v>
      </c>
      <c r="J149" s="125">
        <f>1.15*5338.2</f>
        <v>6138.929999999999</v>
      </c>
    </row>
    <row r="150" spans="1:10" ht="36">
      <c r="A150" s="274"/>
      <c r="B150" s="181"/>
      <c r="C150" s="179"/>
      <c r="D150" s="179"/>
      <c r="E150" s="179"/>
      <c r="F150" s="181"/>
      <c r="G150" s="182"/>
      <c r="H150" s="177"/>
      <c r="I150" s="130" t="s">
        <v>119</v>
      </c>
      <c r="J150" s="151">
        <v>1282</v>
      </c>
    </row>
    <row r="151" spans="1:10" ht="12.75">
      <c r="A151" s="274"/>
      <c r="B151" s="181"/>
      <c r="C151" s="179"/>
      <c r="D151" s="179"/>
      <c r="E151" s="179"/>
      <c r="F151" s="181"/>
      <c r="G151" s="182"/>
      <c r="H151" s="177"/>
      <c r="I151" s="130" t="s">
        <v>120</v>
      </c>
      <c r="J151" s="183">
        <v>92</v>
      </c>
    </row>
    <row r="152" spans="1:10" ht="12.75">
      <c r="A152" s="274"/>
      <c r="B152" s="181"/>
      <c r="C152" s="179"/>
      <c r="D152" s="179"/>
      <c r="E152" s="179"/>
      <c r="F152" s="181"/>
      <c r="G152" s="182"/>
      <c r="H152" s="177"/>
      <c r="I152" s="124" t="s">
        <v>121</v>
      </c>
      <c r="J152" s="184">
        <v>14000</v>
      </c>
    </row>
    <row r="153" spans="1:10" ht="24">
      <c r="A153" s="274"/>
      <c r="B153" s="181"/>
      <c r="C153" s="179"/>
      <c r="D153" s="179"/>
      <c r="E153" s="179"/>
      <c r="F153" s="181"/>
      <c r="G153" s="182"/>
      <c r="H153" s="177"/>
      <c r="I153" s="130" t="s">
        <v>122</v>
      </c>
      <c r="J153" s="156">
        <v>640</v>
      </c>
    </row>
    <row r="154" spans="1:10" ht="24">
      <c r="A154" s="274"/>
      <c r="B154" s="181"/>
      <c r="C154" s="179"/>
      <c r="D154" s="179"/>
      <c r="E154" s="179"/>
      <c r="F154" s="181"/>
      <c r="G154" s="182"/>
      <c r="H154" s="177"/>
      <c r="I154" s="130" t="s">
        <v>123</v>
      </c>
      <c r="J154" s="156">
        <v>599</v>
      </c>
    </row>
    <row r="155" spans="1:10" ht="13.5" thickBot="1">
      <c r="A155" s="275"/>
      <c r="B155" s="185"/>
      <c r="C155" s="186"/>
      <c r="D155" s="186"/>
      <c r="E155" s="186"/>
      <c r="F155" s="185"/>
      <c r="G155" s="187"/>
      <c r="H155" s="188"/>
      <c r="I155" s="189" t="s">
        <v>124</v>
      </c>
      <c r="J155" s="164">
        <v>400</v>
      </c>
    </row>
    <row r="156" spans="1:10" ht="13.5" thickBot="1">
      <c r="A156" s="273" t="s">
        <v>17</v>
      </c>
      <c r="B156" s="190">
        <f>16.83*5338.2</f>
        <v>89841.90599999999</v>
      </c>
      <c r="C156" s="191">
        <v>3395</v>
      </c>
      <c r="D156" s="191"/>
      <c r="E156" s="192">
        <f>B156-C156</f>
        <v>86446.90599999999</v>
      </c>
      <c r="F156" s="193">
        <f>B156*1</f>
        <v>89841.90599999999</v>
      </c>
      <c r="G156" s="194">
        <f>8.05*5338.2</f>
        <v>42972.51</v>
      </c>
      <c r="H156" s="195">
        <f>F156-G156-C156</f>
        <v>43474.395999999986</v>
      </c>
      <c r="I156" s="116" t="s">
        <v>32</v>
      </c>
      <c r="J156" s="117">
        <f>1.15*5338.2</f>
        <v>6138.929999999999</v>
      </c>
    </row>
    <row r="157" spans="1:10" ht="12.75">
      <c r="A157" s="269"/>
      <c r="B157" s="172"/>
      <c r="C157" s="173"/>
      <c r="D157" s="173"/>
      <c r="E157" s="196"/>
      <c r="F157" s="197"/>
      <c r="G157" s="198"/>
      <c r="H157" s="199"/>
      <c r="I157" s="124" t="s">
        <v>85</v>
      </c>
      <c r="J157" s="125">
        <f>2.49*5338.2</f>
        <v>13292.118</v>
      </c>
    </row>
    <row r="158" spans="1:10" ht="12.75">
      <c r="A158" s="269"/>
      <c r="B158" s="178"/>
      <c r="C158" s="179"/>
      <c r="D158" s="179"/>
      <c r="E158" s="200"/>
      <c r="F158" s="175"/>
      <c r="G158" s="176"/>
      <c r="H158" s="177"/>
      <c r="I158" s="124" t="s">
        <v>113</v>
      </c>
      <c r="J158" s="125">
        <f>1.15*5338.2</f>
        <v>6138.929999999999</v>
      </c>
    </row>
    <row r="159" spans="1:10" ht="24">
      <c r="A159" s="269"/>
      <c r="B159" s="181"/>
      <c r="C159" s="179"/>
      <c r="D159" s="179"/>
      <c r="E159" s="201"/>
      <c r="F159" s="181"/>
      <c r="G159" s="182"/>
      <c r="H159" s="177"/>
      <c r="I159" s="130" t="s">
        <v>125</v>
      </c>
      <c r="J159" s="151">
        <v>931</v>
      </c>
    </row>
    <row r="160" spans="1:10" ht="12.75">
      <c r="A160" s="269"/>
      <c r="B160" s="181"/>
      <c r="C160" s="179"/>
      <c r="D160" s="179"/>
      <c r="E160" s="201"/>
      <c r="F160" s="181"/>
      <c r="G160" s="182"/>
      <c r="H160" s="177"/>
      <c r="I160" s="130" t="s">
        <v>126</v>
      </c>
      <c r="J160" s="151">
        <v>50</v>
      </c>
    </row>
    <row r="161" spans="1:10" ht="24">
      <c r="A161" s="269"/>
      <c r="B161" s="181"/>
      <c r="C161" s="179"/>
      <c r="D161" s="179"/>
      <c r="E161" s="201"/>
      <c r="F161" s="181"/>
      <c r="G161" s="182"/>
      <c r="H161" s="177"/>
      <c r="I161" s="130" t="s">
        <v>127</v>
      </c>
      <c r="J161" s="151">
        <v>765</v>
      </c>
    </row>
    <row r="162" spans="1:10" ht="12.75">
      <c r="A162" s="269"/>
      <c r="B162" s="181"/>
      <c r="C162" s="179"/>
      <c r="D162" s="179"/>
      <c r="E162" s="201"/>
      <c r="F162" s="181"/>
      <c r="G162" s="182"/>
      <c r="H162" s="177"/>
      <c r="I162" s="130" t="s">
        <v>128</v>
      </c>
      <c r="J162" s="151">
        <v>130</v>
      </c>
    </row>
    <row r="163" spans="1:10" ht="12.75">
      <c r="A163" s="269"/>
      <c r="B163" s="181"/>
      <c r="C163" s="179"/>
      <c r="D163" s="179"/>
      <c r="E163" s="201"/>
      <c r="F163" s="181"/>
      <c r="G163" s="182"/>
      <c r="H163" s="177"/>
      <c r="I163" s="130" t="s">
        <v>89</v>
      </c>
      <c r="J163" s="151">
        <v>2836.56</v>
      </c>
    </row>
    <row r="164" spans="1:10" ht="13.5" thickBot="1">
      <c r="A164" s="269"/>
      <c r="B164" s="181"/>
      <c r="C164" s="179"/>
      <c r="D164" s="179"/>
      <c r="E164" s="201"/>
      <c r="F164" s="181"/>
      <c r="G164" s="182"/>
      <c r="H164" s="177"/>
      <c r="I164" s="130" t="s">
        <v>129</v>
      </c>
      <c r="J164" s="151">
        <v>860</v>
      </c>
    </row>
    <row r="165" spans="1:10" ht="13.5" thickBot="1">
      <c r="A165" s="273"/>
      <c r="B165" s="202">
        <f>16.83*5338.2</f>
        <v>89841.90599999999</v>
      </c>
      <c r="C165" s="191">
        <v>3395</v>
      </c>
      <c r="D165" s="191"/>
      <c r="E165" s="192">
        <f>B165-C165</f>
        <v>86446.90599999999</v>
      </c>
      <c r="F165" s="193">
        <f>B165*1</f>
        <v>89841.90599999999</v>
      </c>
      <c r="G165" s="194">
        <f>8.05*5338.2</f>
        <v>42972.51</v>
      </c>
      <c r="H165" s="203">
        <f>F165-G165-C165</f>
        <v>43474.395999999986</v>
      </c>
      <c r="I165" s="139" t="s">
        <v>32</v>
      </c>
      <c r="J165" s="117">
        <f>1.15*5338.2</f>
        <v>6138.929999999999</v>
      </c>
    </row>
    <row r="166" spans="1:10" ht="12.75">
      <c r="A166" s="274"/>
      <c r="B166" s="172"/>
      <c r="C166" s="173"/>
      <c r="D166" s="173"/>
      <c r="E166" s="196"/>
      <c r="F166" s="197"/>
      <c r="G166" s="198"/>
      <c r="H166" s="199"/>
      <c r="I166" s="124" t="s">
        <v>85</v>
      </c>
      <c r="J166" s="125">
        <f>2.49*5338.2</f>
        <v>13292.118</v>
      </c>
    </row>
    <row r="167" spans="1:10" ht="12.75">
      <c r="A167" s="274"/>
      <c r="B167" s="178"/>
      <c r="C167" s="179"/>
      <c r="D167" s="179"/>
      <c r="E167" s="200"/>
      <c r="F167" s="175"/>
      <c r="G167" s="176"/>
      <c r="H167" s="177"/>
      <c r="I167" s="124" t="s">
        <v>113</v>
      </c>
      <c r="J167" s="125">
        <f>1.15*5338.2</f>
        <v>6138.929999999999</v>
      </c>
    </row>
    <row r="168" spans="1:10" ht="12.75">
      <c r="A168" s="274"/>
      <c r="B168" s="181"/>
      <c r="C168" s="179"/>
      <c r="D168" s="179"/>
      <c r="E168" s="201"/>
      <c r="F168" s="181"/>
      <c r="G168" s="182"/>
      <c r="H168" s="177"/>
      <c r="I168" s="68" t="s">
        <v>130</v>
      </c>
      <c r="J168" s="151">
        <v>567</v>
      </c>
    </row>
    <row r="169" spans="1:10" ht="12.75">
      <c r="A169" s="274" t="s">
        <v>18</v>
      </c>
      <c r="B169" s="181"/>
      <c r="C169" s="179"/>
      <c r="D169" s="179"/>
      <c r="E169" s="201"/>
      <c r="F169" s="181"/>
      <c r="G169" s="182"/>
      <c r="H169" s="177"/>
      <c r="I169" s="204" t="s">
        <v>89</v>
      </c>
      <c r="J169" s="151">
        <v>2275.96</v>
      </c>
    </row>
    <row r="170" spans="1:10" ht="12.75">
      <c r="A170" s="274"/>
      <c r="B170" s="181"/>
      <c r="C170" s="179"/>
      <c r="D170" s="179"/>
      <c r="E170" s="201"/>
      <c r="F170" s="181"/>
      <c r="G170" s="182"/>
      <c r="H170" s="177"/>
      <c r="I170" s="130" t="s">
        <v>131</v>
      </c>
      <c r="J170" s="151">
        <v>25</v>
      </c>
    </row>
    <row r="171" spans="1:10" ht="24">
      <c r="A171" s="274"/>
      <c r="B171" s="181"/>
      <c r="C171" s="179"/>
      <c r="D171" s="179"/>
      <c r="E171" s="201"/>
      <c r="F171" s="181"/>
      <c r="G171" s="182"/>
      <c r="H171" s="177"/>
      <c r="I171" s="130" t="s">
        <v>132</v>
      </c>
      <c r="J171" s="156">
        <v>965</v>
      </c>
    </row>
    <row r="172" spans="1:10" ht="24">
      <c r="A172" s="274"/>
      <c r="B172" s="181"/>
      <c r="C172" s="179"/>
      <c r="D172" s="179"/>
      <c r="E172" s="201"/>
      <c r="F172" s="181"/>
      <c r="G172" s="182"/>
      <c r="H172" s="177"/>
      <c r="I172" s="130" t="s">
        <v>133</v>
      </c>
      <c r="J172" s="156">
        <v>325</v>
      </c>
    </row>
    <row r="173" spans="1:10" ht="12.75">
      <c r="A173" s="274"/>
      <c r="B173" s="181"/>
      <c r="C173" s="179"/>
      <c r="D173" s="179"/>
      <c r="E173" s="201"/>
      <c r="F173" s="181"/>
      <c r="G173" s="182"/>
      <c r="H173" s="177"/>
      <c r="I173" s="130" t="s">
        <v>134</v>
      </c>
      <c r="J173" s="145">
        <v>1500</v>
      </c>
    </row>
    <row r="174" spans="1:10" ht="24">
      <c r="A174" s="274"/>
      <c r="B174" s="181"/>
      <c r="C174" s="179"/>
      <c r="D174" s="179"/>
      <c r="E174" s="201"/>
      <c r="F174" s="181"/>
      <c r="G174" s="182"/>
      <c r="H174" s="177"/>
      <c r="I174" s="204" t="s">
        <v>135</v>
      </c>
      <c r="J174" s="156">
        <v>1696</v>
      </c>
    </row>
    <row r="175" spans="1:10" ht="24">
      <c r="A175" s="274"/>
      <c r="B175" s="181"/>
      <c r="C175" s="179"/>
      <c r="D175" s="179"/>
      <c r="E175" s="201"/>
      <c r="F175" s="181"/>
      <c r="G175" s="182"/>
      <c r="H175" s="177"/>
      <c r="I175" s="130" t="s">
        <v>136</v>
      </c>
      <c r="J175" s="156">
        <v>254</v>
      </c>
    </row>
    <row r="176" spans="1:10" ht="13.5" thickBot="1">
      <c r="A176" s="275"/>
      <c r="B176" s="185"/>
      <c r="C176" s="186"/>
      <c r="D176" s="186"/>
      <c r="E176" s="205"/>
      <c r="F176" s="185"/>
      <c r="G176" s="187"/>
      <c r="H176" s="188"/>
      <c r="I176" s="154" t="s">
        <v>137</v>
      </c>
      <c r="J176" s="164">
        <v>320</v>
      </c>
    </row>
    <row r="177" spans="1:10" ht="13.5" thickBot="1">
      <c r="A177" s="268" t="s">
        <v>19</v>
      </c>
      <c r="B177" s="202">
        <f>16.83*5338.2</f>
        <v>89841.90599999999</v>
      </c>
      <c r="C177" s="206">
        <v>3395</v>
      </c>
      <c r="D177" s="206"/>
      <c r="E177" s="207">
        <f>B177-C177</f>
        <v>86446.90599999999</v>
      </c>
      <c r="F177" s="193">
        <f>B177*1</f>
        <v>89841.90599999999</v>
      </c>
      <c r="G177" s="194">
        <f>8.05*5338.2</f>
        <v>42972.51</v>
      </c>
      <c r="H177" s="195">
        <f>F177-G177-C177</f>
        <v>43474.395999999986</v>
      </c>
      <c r="I177" s="139" t="s">
        <v>32</v>
      </c>
      <c r="J177" s="117">
        <f>1.15*5338.2</f>
        <v>6138.929999999999</v>
      </c>
    </row>
    <row r="178" spans="1:10" ht="12.75">
      <c r="A178" s="269"/>
      <c r="B178" s="172"/>
      <c r="C178" s="173"/>
      <c r="D178" s="173"/>
      <c r="E178" s="196"/>
      <c r="F178" s="197"/>
      <c r="G178" s="198"/>
      <c r="H178" s="199"/>
      <c r="I178" s="124" t="s">
        <v>85</v>
      </c>
      <c r="J178" s="125">
        <f>2.49*5338.2</f>
        <v>13292.118</v>
      </c>
    </row>
    <row r="179" spans="1:10" ht="12.75">
      <c r="A179" s="269"/>
      <c r="B179" s="178"/>
      <c r="C179" s="179"/>
      <c r="D179" s="179"/>
      <c r="E179" s="200"/>
      <c r="F179" s="175"/>
      <c r="G179" s="176"/>
      <c r="H179" s="177"/>
      <c r="I179" s="124" t="s">
        <v>113</v>
      </c>
      <c r="J179" s="125">
        <f>1.15*5338.2</f>
        <v>6138.929999999999</v>
      </c>
    </row>
    <row r="180" spans="1:10" ht="24">
      <c r="A180" s="269"/>
      <c r="B180" s="181"/>
      <c r="C180" s="179"/>
      <c r="D180" s="179"/>
      <c r="E180" s="201"/>
      <c r="F180" s="181"/>
      <c r="G180" s="182"/>
      <c r="H180" s="177"/>
      <c r="I180" s="130" t="s">
        <v>138</v>
      </c>
      <c r="J180" s="151">
        <v>240</v>
      </c>
    </row>
    <row r="181" spans="1:10" ht="36">
      <c r="A181" s="269"/>
      <c r="B181" s="181"/>
      <c r="C181" s="179"/>
      <c r="D181" s="179"/>
      <c r="E181" s="201"/>
      <c r="F181" s="181"/>
      <c r="G181" s="182"/>
      <c r="H181" s="177"/>
      <c r="I181" s="130" t="s">
        <v>139</v>
      </c>
      <c r="J181" s="151">
        <v>6853</v>
      </c>
    </row>
    <row r="182" spans="1:10" ht="12.75">
      <c r="A182" s="269"/>
      <c r="B182" s="181"/>
      <c r="C182" s="179"/>
      <c r="D182" s="179"/>
      <c r="E182" s="201"/>
      <c r="F182" s="181"/>
      <c r="G182" s="182"/>
      <c r="H182" s="177"/>
      <c r="I182" s="130" t="s">
        <v>140</v>
      </c>
      <c r="J182" s="151">
        <v>325</v>
      </c>
    </row>
    <row r="183" spans="1:10" ht="24">
      <c r="A183" s="269"/>
      <c r="B183" s="181"/>
      <c r="C183" s="179"/>
      <c r="D183" s="179"/>
      <c r="E183" s="201"/>
      <c r="F183" s="181"/>
      <c r="G183" s="182"/>
      <c r="H183" s="177"/>
      <c r="I183" s="130" t="s">
        <v>141</v>
      </c>
      <c r="J183" s="151">
        <v>183</v>
      </c>
    </row>
    <row r="184" spans="1:10" ht="24">
      <c r="A184" s="269"/>
      <c r="B184" s="208"/>
      <c r="C184" s="209"/>
      <c r="D184" s="209"/>
      <c r="E184" s="210"/>
      <c r="F184" s="208"/>
      <c r="G184" s="182"/>
      <c r="H184" s="177"/>
      <c r="I184" s="130" t="s">
        <v>142</v>
      </c>
      <c r="J184" s="145">
        <v>1950</v>
      </c>
    </row>
    <row r="185" spans="1:10" ht="13.5" thickBot="1">
      <c r="A185" s="276"/>
      <c r="B185" s="211"/>
      <c r="C185" s="212"/>
      <c r="D185" s="212"/>
      <c r="E185" s="213"/>
      <c r="F185" s="211"/>
      <c r="G185" s="187"/>
      <c r="H185" s="188"/>
      <c r="I185" s="154" t="s">
        <v>143</v>
      </c>
      <c r="J185" s="164">
        <v>25</v>
      </c>
    </row>
    <row r="186" spans="1:10" ht="13.5" thickBot="1">
      <c r="A186" s="268" t="s">
        <v>20</v>
      </c>
      <c r="B186" s="202">
        <f>16.83*5338.2385</f>
        <v>89842.553955</v>
      </c>
      <c r="C186" s="191">
        <v>3396</v>
      </c>
      <c r="D186" s="191"/>
      <c r="E186" s="192">
        <f>B186-C186</f>
        <v>86446.553955</v>
      </c>
      <c r="F186" s="193">
        <f>B186*1</f>
        <v>89842.553955</v>
      </c>
      <c r="G186" s="194">
        <f>8.05*5338.2</f>
        <v>42972.51</v>
      </c>
      <c r="H186" s="195">
        <f>F186-G186-C186</f>
        <v>43474.043954999994</v>
      </c>
      <c r="I186" s="139" t="s">
        <v>32</v>
      </c>
      <c r="J186" s="117">
        <f>1.15*5338.2</f>
        <v>6138.929999999999</v>
      </c>
    </row>
    <row r="187" spans="1:10" ht="12.75">
      <c r="A187" s="269"/>
      <c r="B187" s="172"/>
      <c r="C187" s="173"/>
      <c r="D187" s="173"/>
      <c r="E187" s="196"/>
      <c r="F187" s="175"/>
      <c r="G187" s="176"/>
      <c r="H187" s="177"/>
      <c r="I187" s="124" t="s">
        <v>85</v>
      </c>
      <c r="J187" s="125">
        <f>2.49*5338.2</f>
        <v>13292.118</v>
      </c>
    </row>
    <row r="188" spans="1:10" ht="12.75">
      <c r="A188" s="269"/>
      <c r="B188" s="178"/>
      <c r="C188" s="179"/>
      <c r="D188" s="179"/>
      <c r="E188" s="200"/>
      <c r="F188" s="175"/>
      <c r="G188" s="176"/>
      <c r="H188" s="177"/>
      <c r="I188" s="124" t="s">
        <v>113</v>
      </c>
      <c r="J188" s="125">
        <f>1.15*5338.2</f>
        <v>6138.929999999999</v>
      </c>
    </row>
    <row r="189" spans="1:10" ht="24">
      <c r="A189" s="269"/>
      <c r="B189" s="214"/>
      <c r="C189" s="182"/>
      <c r="D189" s="182"/>
      <c r="E189" s="177"/>
      <c r="F189" s="214"/>
      <c r="G189" s="182"/>
      <c r="H189" s="177"/>
      <c r="I189" s="130" t="s">
        <v>144</v>
      </c>
      <c r="J189" s="151">
        <v>1300</v>
      </c>
    </row>
    <row r="190" spans="1:10" ht="12.75">
      <c r="A190" s="269"/>
      <c r="B190" s="214"/>
      <c r="C190" s="182"/>
      <c r="D190" s="182"/>
      <c r="E190" s="177"/>
      <c r="F190" s="214"/>
      <c r="G190" s="182"/>
      <c r="H190" s="177"/>
      <c r="I190" s="130" t="s">
        <v>145</v>
      </c>
      <c r="J190" s="215">
        <v>48</v>
      </c>
    </row>
    <row r="191" spans="1:10" ht="12.75">
      <c r="A191" s="269"/>
      <c r="B191" s="214"/>
      <c r="C191" s="182"/>
      <c r="D191" s="182"/>
      <c r="E191" s="177"/>
      <c r="F191" s="214"/>
      <c r="G191" s="182"/>
      <c r="H191" s="177"/>
      <c r="I191" s="216" t="s">
        <v>146</v>
      </c>
      <c r="J191" s="151">
        <v>400</v>
      </c>
    </row>
    <row r="192" spans="1:10" ht="24">
      <c r="A192" s="269"/>
      <c r="B192" s="214"/>
      <c r="C192" s="182"/>
      <c r="D192" s="182"/>
      <c r="E192" s="177"/>
      <c r="F192" s="214"/>
      <c r="G192" s="182"/>
      <c r="H192" s="177"/>
      <c r="I192" s="130" t="s">
        <v>147</v>
      </c>
      <c r="J192" s="151">
        <v>5250</v>
      </c>
    </row>
    <row r="193" spans="1:10" ht="24">
      <c r="A193" s="269"/>
      <c r="B193" s="214"/>
      <c r="C193" s="182"/>
      <c r="D193" s="182"/>
      <c r="E193" s="177"/>
      <c r="F193" s="214"/>
      <c r="G193" s="182"/>
      <c r="H193" s="177"/>
      <c r="I193" s="130" t="s">
        <v>148</v>
      </c>
      <c r="J193" s="151">
        <v>960</v>
      </c>
    </row>
    <row r="194" spans="1:10" ht="24">
      <c r="A194" s="269"/>
      <c r="B194" s="214"/>
      <c r="C194" s="182"/>
      <c r="D194" s="182"/>
      <c r="E194" s="177"/>
      <c r="F194" s="214"/>
      <c r="G194" s="182"/>
      <c r="H194" s="177"/>
      <c r="I194" s="130" t="s">
        <v>149</v>
      </c>
      <c r="J194" s="151">
        <v>2708</v>
      </c>
    </row>
    <row r="195" spans="1:10" ht="12.75">
      <c r="A195" s="269"/>
      <c r="B195" s="214"/>
      <c r="C195" s="182"/>
      <c r="D195" s="182"/>
      <c r="E195" s="177"/>
      <c r="F195" s="214"/>
      <c r="G195" s="182"/>
      <c r="H195" s="177"/>
      <c r="I195" s="68" t="s">
        <v>89</v>
      </c>
      <c r="J195" s="156">
        <v>2836.56</v>
      </c>
    </row>
    <row r="196" spans="1:10" ht="24.75" thickBot="1">
      <c r="A196" s="269"/>
      <c r="B196" s="214"/>
      <c r="C196" s="182"/>
      <c r="D196" s="182"/>
      <c r="E196" s="177"/>
      <c r="F196" s="214"/>
      <c r="G196" s="182"/>
      <c r="H196" s="177"/>
      <c r="I196" s="130" t="s">
        <v>78</v>
      </c>
      <c r="J196" s="151">
        <v>10658.93</v>
      </c>
    </row>
    <row r="197" spans="1:10" ht="13.5" thickBot="1">
      <c r="A197" s="8" t="s">
        <v>22</v>
      </c>
      <c r="B197" s="217">
        <f>SUM(B97:B186)</f>
        <v>1017248.0399549998</v>
      </c>
      <c r="C197" s="218">
        <f>SUM(C97:C186)</f>
        <v>40741</v>
      </c>
      <c r="D197" s="219"/>
      <c r="E197" s="220">
        <f>SUM(E97:E196)</f>
        <v>976507.0399549998</v>
      </c>
      <c r="F197" s="221">
        <f>SUM(F97:F186)</f>
        <v>1017248.0399549998</v>
      </c>
      <c r="G197" s="222">
        <f>SUM(G97:G186)</f>
        <v>515670.12000000005</v>
      </c>
      <c r="H197" s="223">
        <f>SUM(H97:H186)</f>
        <v>460836.919955</v>
      </c>
      <c r="I197" s="12"/>
      <c r="J197" s="18"/>
    </row>
    <row r="198" spans="1:10" ht="13.5" thickBot="1">
      <c r="A198" s="6"/>
      <c r="B198" s="26"/>
      <c r="C198" s="27"/>
      <c r="D198" s="27"/>
      <c r="E198" s="28"/>
      <c r="F198" s="29"/>
      <c r="G198" s="29"/>
      <c r="H198" s="29"/>
      <c r="I198" s="13" t="s">
        <v>23</v>
      </c>
      <c r="J198" s="104">
        <f>SUM(J97:J196)</f>
        <v>398309.1339999999</v>
      </c>
    </row>
    <row r="199" spans="1:10" ht="13.5" thickBot="1">
      <c r="A199" s="4"/>
      <c r="B199" s="1"/>
      <c r="C199" s="2"/>
      <c r="D199" s="2"/>
      <c r="E199" s="3"/>
      <c r="F199" s="270"/>
      <c r="G199" s="271"/>
      <c r="H199" s="271"/>
      <c r="I199" s="272"/>
      <c r="J199" s="19"/>
    </row>
    <row r="200" spans="9:10" ht="13.5" thickBot="1">
      <c r="I200" s="11" t="s">
        <v>150</v>
      </c>
      <c r="J200" s="224">
        <f>H197+J96-J198</f>
        <v>131004.478635</v>
      </c>
    </row>
    <row r="203" spans="1:10" ht="15.75">
      <c r="A203" s="282" t="s">
        <v>151</v>
      </c>
      <c r="B203" s="282"/>
      <c r="C203" s="282"/>
      <c r="D203" s="282"/>
      <c r="E203" s="282"/>
      <c r="F203" s="282"/>
      <c r="G203" s="282"/>
      <c r="H203" s="282"/>
      <c r="I203" s="282"/>
      <c r="J203" s="282"/>
    </row>
    <row r="204" spans="1:10" ht="16.5" thickBot="1">
      <c r="A204" s="283" t="s">
        <v>26</v>
      </c>
      <c r="B204" s="283"/>
      <c r="C204" s="283"/>
      <c r="D204" s="283"/>
      <c r="E204" s="283"/>
      <c r="F204" s="283"/>
      <c r="G204" s="283"/>
      <c r="H204" s="283"/>
      <c r="I204" s="283"/>
      <c r="J204" s="283"/>
    </row>
    <row r="205" spans="1:10" ht="13.5" thickBot="1">
      <c r="A205" s="284"/>
      <c r="B205" s="287" t="s">
        <v>24</v>
      </c>
      <c r="C205" s="288"/>
      <c r="D205" s="288"/>
      <c r="E205" s="289"/>
      <c r="F205" s="287" t="s">
        <v>30</v>
      </c>
      <c r="G205" s="288"/>
      <c r="H205" s="288"/>
      <c r="I205" s="288"/>
      <c r="J205" s="289"/>
    </row>
    <row r="206" spans="1:10" ht="13.5" thickBot="1">
      <c r="A206" s="285"/>
      <c r="B206" s="273" t="s">
        <v>0</v>
      </c>
      <c r="C206" s="290" t="s">
        <v>152</v>
      </c>
      <c r="D206" s="273" t="s">
        <v>1</v>
      </c>
      <c r="E206" s="273" t="s">
        <v>2</v>
      </c>
      <c r="F206" s="273" t="s">
        <v>3</v>
      </c>
      <c r="G206" s="273" t="s">
        <v>4</v>
      </c>
      <c r="H206" s="273" t="s">
        <v>5</v>
      </c>
      <c r="I206" s="277" t="s">
        <v>6</v>
      </c>
      <c r="J206" s="278"/>
    </row>
    <row r="207" spans="1:10" ht="13.5" thickBot="1">
      <c r="A207" s="286"/>
      <c r="B207" s="275"/>
      <c r="C207" s="291"/>
      <c r="D207" s="275"/>
      <c r="E207" s="275"/>
      <c r="F207" s="274"/>
      <c r="G207" s="274"/>
      <c r="H207" s="269"/>
      <c r="I207" s="5" t="s">
        <v>7</v>
      </c>
      <c r="J207" s="5" t="s">
        <v>8</v>
      </c>
    </row>
    <row r="208" spans="1:10" ht="13.5" thickBot="1">
      <c r="A208" s="16" t="s">
        <v>153</v>
      </c>
      <c r="B208" s="279"/>
      <c r="C208" s="280"/>
      <c r="D208" s="280"/>
      <c r="E208" s="281"/>
      <c r="F208" s="107"/>
      <c r="G208" s="108"/>
      <c r="H208" s="108"/>
      <c r="I208" s="109" t="s">
        <v>154</v>
      </c>
      <c r="J208" s="109">
        <f>J200</f>
        <v>131004.478635</v>
      </c>
    </row>
    <row r="209" spans="1:10" ht="13.5" thickBot="1">
      <c r="A209" s="273" t="s">
        <v>9</v>
      </c>
      <c r="B209" s="110">
        <f>16.83001*5338.2</f>
        <v>89841.959382</v>
      </c>
      <c r="C209" s="225">
        <f>E209-B209</f>
        <v>-6704.189381999997</v>
      </c>
      <c r="D209" s="111"/>
      <c r="E209" s="226">
        <v>83137.77</v>
      </c>
      <c r="F209" s="113">
        <f>B209*1</f>
        <v>89841.959382</v>
      </c>
      <c r="G209" s="114">
        <f>8.23*5338.2</f>
        <v>43933.386</v>
      </c>
      <c r="H209" s="115">
        <f>F209-G209+C209</f>
        <v>39204.384000000005</v>
      </c>
      <c r="I209" s="139" t="s">
        <v>32</v>
      </c>
      <c r="J209" s="117">
        <f>1.15*5338.2</f>
        <v>6138.929999999999</v>
      </c>
    </row>
    <row r="210" spans="1:10" ht="12.75">
      <c r="A210" s="269"/>
      <c r="B210" s="118"/>
      <c r="C210" s="119"/>
      <c r="D210" s="119"/>
      <c r="E210" s="120"/>
      <c r="F210" s="121"/>
      <c r="G210" s="122"/>
      <c r="H210" s="123"/>
      <c r="I210" s="124" t="s">
        <v>85</v>
      </c>
      <c r="J210" s="125">
        <f>2.49*5338.2</f>
        <v>13292.118</v>
      </c>
    </row>
    <row r="211" spans="1:10" ht="12.75">
      <c r="A211" s="269"/>
      <c r="B211" s="140"/>
      <c r="C211" s="127"/>
      <c r="D211" s="127"/>
      <c r="E211" s="141"/>
      <c r="F211" s="142"/>
      <c r="G211" s="143"/>
      <c r="H211" s="129"/>
      <c r="I211" s="227" t="s">
        <v>155</v>
      </c>
      <c r="J211" s="125">
        <f>1.15*5338.2</f>
        <v>6138.929999999999</v>
      </c>
    </row>
    <row r="212" spans="1:10" ht="12.75">
      <c r="A212" s="269"/>
      <c r="B212" s="126"/>
      <c r="C212" s="127"/>
      <c r="D212" s="127"/>
      <c r="E212" s="127"/>
      <c r="F212" s="126"/>
      <c r="G212" s="128"/>
      <c r="H212" s="129"/>
      <c r="I212" s="130" t="s">
        <v>156</v>
      </c>
      <c r="J212" s="131">
        <v>50</v>
      </c>
    </row>
    <row r="213" spans="1:10" ht="24">
      <c r="A213" s="269"/>
      <c r="B213" s="126"/>
      <c r="C213" s="127"/>
      <c r="D213" s="127"/>
      <c r="E213" s="127"/>
      <c r="F213" s="126"/>
      <c r="G213" s="128"/>
      <c r="H213" s="129"/>
      <c r="I213" s="130" t="s">
        <v>157</v>
      </c>
      <c r="J213" s="132">
        <v>1250</v>
      </c>
    </row>
    <row r="214" spans="1:10" ht="24">
      <c r="A214" s="269"/>
      <c r="B214" s="126"/>
      <c r="C214" s="127"/>
      <c r="D214" s="127"/>
      <c r="E214" s="127"/>
      <c r="F214" s="126"/>
      <c r="G214" s="128"/>
      <c r="H214" s="129"/>
      <c r="I214" s="130" t="s">
        <v>158</v>
      </c>
      <c r="J214" s="132">
        <v>4500</v>
      </c>
    </row>
    <row r="215" spans="1:10" ht="12.75">
      <c r="A215" s="269"/>
      <c r="B215" s="126"/>
      <c r="C215" s="127"/>
      <c r="D215" s="127"/>
      <c r="E215" s="127"/>
      <c r="F215" s="126"/>
      <c r="G215" s="128"/>
      <c r="H215" s="129"/>
      <c r="I215" s="78" t="s">
        <v>159</v>
      </c>
      <c r="J215" s="228">
        <v>504</v>
      </c>
    </row>
    <row r="216" spans="1:10" ht="24">
      <c r="A216" s="269"/>
      <c r="B216" s="126"/>
      <c r="C216" s="127"/>
      <c r="D216" s="127"/>
      <c r="E216" s="127"/>
      <c r="F216" s="126"/>
      <c r="G216" s="128"/>
      <c r="H216" s="129"/>
      <c r="I216" s="78" t="s">
        <v>160</v>
      </c>
      <c r="J216" s="229">
        <v>504</v>
      </c>
    </row>
    <row r="217" spans="1:10" ht="24">
      <c r="A217" s="269"/>
      <c r="B217" s="126"/>
      <c r="C217" s="127"/>
      <c r="D217" s="127"/>
      <c r="E217" s="127"/>
      <c r="F217" s="126"/>
      <c r="G217" s="128"/>
      <c r="H217" s="129"/>
      <c r="I217" s="78" t="s">
        <v>161</v>
      </c>
      <c r="J217" s="230">
        <v>504</v>
      </c>
    </row>
    <row r="218" spans="1:10" ht="36">
      <c r="A218" s="269"/>
      <c r="B218" s="126"/>
      <c r="C218" s="127"/>
      <c r="D218" s="127"/>
      <c r="E218" s="127"/>
      <c r="F218" s="126"/>
      <c r="G218" s="128"/>
      <c r="H218" s="129"/>
      <c r="I218" s="231" t="s">
        <v>162</v>
      </c>
      <c r="J218" s="230">
        <v>1548</v>
      </c>
    </row>
    <row r="219" spans="1:10" ht="13.5" thickBot="1">
      <c r="A219" s="269"/>
      <c r="B219" s="126"/>
      <c r="C219" s="127"/>
      <c r="D219" s="127"/>
      <c r="E219" s="127"/>
      <c r="F219" s="126"/>
      <c r="G219" s="128"/>
      <c r="H219" s="129"/>
      <c r="I219" s="232" t="s">
        <v>163</v>
      </c>
      <c r="J219" s="233">
        <v>430</v>
      </c>
    </row>
    <row r="220" spans="1:10" ht="13.5" thickBot="1">
      <c r="A220" s="268" t="s">
        <v>10</v>
      </c>
      <c r="B220" s="110">
        <f>16.83001*5338.2</f>
        <v>89841.959382</v>
      </c>
      <c r="C220" s="225">
        <f>E220-B220</f>
        <v>-5924.209382000001</v>
      </c>
      <c r="D220" s="111"/>
      <c r="E220" s="226">
        <v>83917.75</v>
      </c>
      <c r="F220" s="113">
        <f>B220*1</f>
        <v>89841.959382</v>
      </c>
      <c r="G220" s="114">
        <f>8.23*5338.2</f>
        <v>43933.386</v>
      </c>
      <c r="H220" s="115">
        <f>F220-G220+C220</f>
        <v>39984.364</v>
      </c>
      <c r="I220" s="234" t="s">
        <v>32</v>
      </c>
      <c r="J220" s="117">
        <f>1.15*5338.2</f>
        <v>6138.929999999999</v>
      </c>
    </row>
    <row r="221" spans="1:10" ht="12.75">
      <c r="A221" s="269"/>
      <c r="B221" s="140"/>
      <c r="C221" s="127"/>
      <c r="D221" s="127"/>
      <c r="E221" s="141"/>
      <c r="F221" s="142"/>
      <c r="G221" s="143"/>
      <c r="H221" s="129"/>
      <c r="I221" s="124" t="s">
        <v>85</v>
      </c>
      <c r="J221" s="125">
        <f>2.49*5338.2</f>
        <v>13292.118</v>
      </c>
    </row>
    <row r="222" spans="1:10" ht="12.75">
      <c r="A222" s="269"/>
      <c r="B222" s="140"/>
      <c r="C222" s="127"/>
      <c r="D222" s="127"/>
      <c r="E222" s="141"/>
      <c r="F222" s="142"/>
      <c r="G222" s="143"/>
      <c r="H222" s="129"/>
      <c r="I222" s="227" t="s">
        <v>155</v>
      </c>
      <c r="J222" s="125">
        <f>1.15*5338.2</f>
        <v>6138.929999999999</v>
      </c>
    </row>
    <row r="223" spans="1:10" ht="12.75">
      <c r="A223" s="269"/>
      <c r="B223" s="126"/>
      <c r="C223" s="127"/>
      <c r="D223" s="127"/>
      <c r="E223" s="127"/>
      <c r="F223" s="126"/>
      <c r="G223" s="128"/>
      <c r="H223" s="129"/>
      <c r="I223" s="235" t="s">
        <v>164</v>
      </c>
      <c r="J223" s="156">
        <v>25</v>
      </c>
    </row>
    <row r="224" spans="1:10" ht="12.75">
      <c r="A224" s="269"/>
      <c r="B224" s="126"/>
      <c r="C224" s="127"/>
      <c r="D224" s="127"/>
      <c r="E224" s="127"/>
      <c r="F224" s="126"/>
      <c r="G224" s="128"/>
      <c r="H224" s="129"/>
      <c r="I224" s="236" t="s">
        <v>165</v>
      </c>
      <c r="J224" s="156">
        <v>600</v>
      </c>
    </row>
    <row r="225" spans="1:10" ht="12.75">
      <c r="A225" s="269"/>
      <c r="B225" s="126"/>
      <c r="C225" s="127"/>
      <c r="D225" s="127"/>
      <c r="E225" s="127"/>
      <c r="F225" s="126"/>
      <c r="G225" s="128"/>
      <c r="H225" s="129"/>
      <c r="I225" s="61" t="s">
        <v>166</v>
      </c>
      <c r="J225" s="183">
        <v>225</v>
      </c>
    </row>
    <row r="226" spans="1:10" ht="24">
      <c r="A226" s="269"/>
      <c r="B226" s="126"/>
      <c r="C226" s="127"/>
      <c r="D226" s="127"/>
      <c r="E226" s="127"/>
      <c r="F226" s="126"/>
      <c r="G226" s="128"/>
      <c r="H226" s="129"/>
      <c r="I226" s="61" t="s">
        <v>167</v>
      </c>
      <c r="J226" s="237">
        <v>28734</v>
      </c>
    </row>
    <row r="227" spans="1:10" ht="12.75">
      <c r="A227" s="269"/>
      <c r="B227" s="126"/>
      <c r="C227" s="127"/>
      <c r="D227" s="127"/>
      <c r="E227" s="127"/>
      <c r="F227" s="126"/>
      <c r="G227" s="128"/>
      <c r="H227" s="129"/>
      <c r="I227" s="235" t="s">
        <v>168</v>
      </c>
      <c r="J227" s="156">
        <v>100</v>
      </c>
    </row>
    <row r="228" spans="1:10" ht="12.75">
      <c r="A228" s="269"/>
      <c r="B228" s="126"/>
      <c r="C228" s="127"/>
      <c r="D228" s="127"/>
      <c r="E228" s="127"/>
      <c r="F228" s="126"/>
      <c r="G228" s="128"/>
      <c r="H228" s="129"/>
      <c r="I228" s="68" t="s">
        <v>89</v>
      </c>
      <c r="J228" s="156">
        <v>2679.6</v>
      </c>
    </row>
    <row r="229" spans="1:10" ht="24.75" thickBot="1">
      <c r="A229" s="269"/>
      <c r="B229" s="126"/>
      <c r="C229" s="127"/>
      <c r="D229" s="127"/>
      <c r="E229" s="127"/>
      <c r="F229" s="126"/>
      <c r="G229" s="128"/>
      <c r="H229" s="129"/>
      <c r="I229" s="130" t="s">
        <v>169</v>
      </c>
      <c r="J229" s="156">
        <v>6000</v>
      </c>
    </row>
    <row r="230" spans="1:10" ht="13.5" thickBot="1">
      <c r="A230" s="273" t="s">
        <v>11</v>
      </c>
      <c r="B230" s="110">
        <f>16.83001*5338.2</f>
        <v>89841.959382</v>
      </c>
      <c r="C230" s="225">
        <f>E230-B230</f>
        <v>2773.7806180000043</v>
      </c>
      <c r="D230" s="111"/>
      <c r="E230" s="226">
        <v>92615.74</v>
      </c>
      <c r="F230" s="113">
        <f>B230*1</f>
        <v>89841.959382</v>
      </c>
      <c r="G230" s="114">
        <f>8.23*5338.2</f>
        <v>43933.386</v>
      </c>
      <c r="H230" s="115">
        <f>F230-G230+C230</f>
        <v>48682.35400000001</v>
      </c>
      <c r="I230" s="139" t="s">
        <v>32</v>
      </c>
      <c r="J230" s="117">
        <f>1.15*5338.2</f>
        <v>6138.929999999999</v>
      </c>
    </row>
    <row r="231" spans="1:10" ht="12.75">
      <c r="A231" s="274"/>
      <c r="B231" s="118"/>
      <c r="C231" s="119"/>
      <c r="D231" s="119"/>
      <c r="E231" s="149"/>
      <c r="F231" s="142"/>
      <c r="G231" s="143"/>
      <c r="H231" s="129"/>
      <c r="I231" s="124" t="s">
        <v>85</v>
      </c>
      <c r="J231" s="125">
        <f>2.49*5338.2</f>
        <v>13292.118</v>
      </c>
    </row>
    <row r="232" spans="1:10" ht="12.75">
      <c r="A232" s="274"/>
      <c r="B232" s="140"/>
      <c r="C232" s="127"/>
      <c r="D232" s="127"/>
      <c r="E232" s="161"/>
      <c r="F232" s="142"/>
      <c r="G232" s="143"/>
      <c r="H232" s="129"/>
      <c r="I232" s="227" t="s">
        <v>155</v>
      </c>
      <c r="J232" s="125">
        <f>1.15*5338.2</f>
        <v>6138.929999999999</v>
      </c>
    </row>
    <row r="233" spans="1:10" ht="12.75">
      <c r="A233" s="274"/>
      <c r="B233" s="140"/>
      <c r="C233" s="127"/>
      <c r="D233" s="127"/>
      <c r="E233" s="161"/>
      <c r="F233" s="142"/>
      <c r="G233" s="143"/>
      <c r="H233" s="129"/>
      <c r="I233" s="124" t="s">
        <v>97</v>
      </c>
      <c r="J233" s="145">
        <v>3742</v>
      </c>
    </row>
    <row r="234" spans="1:10" ht="24">
      <c r="A234" s="274"/>
      <c r="B234" s="126"/>
      <c r="C234" s="127"/>
      <c r="D234" s="127"/>
      <c r="E234" s="150"/>
      <c r="F234" s="126"/>
      <c r="G234" s="128"/>
      <c r="H234" s="129"/>
      <c r="I234" s="130" t="s">
        <v>170</v>
      </c>
      <c r="J234" s="151">
        <v>1600</v>
      </c>
    </row>
    <row r="235" spans="1:10" ht="24">
      <c r="A235" s="274"/>
      <c r="B235" s="126"/>
      <c r="C235" s="127"/>
      <c r="D235" s="127"/>
      <c r="E235" s="150"/>
      <c r="F235" s="126"/>
      <c r="G235" s="128"/>
      <c r="H235" s="129"/>
      <c r="I235" s="231" t="s">
        <v>171</v>
      </c>
      <c r="J235" s="215">
        <v>674</v>
      </c>
    </row>
    <row r="236" spans="1:10" ht="13.5" thickBot="1">
      <c r="A236" s="238"/>
      <c r="B236" s="146"/>
      <c r="C236" s="152"/>
      <c r="D236" s="152"/>
      <c r="E236" s="153"/>
      <c r="F236" s="146"/>
      <c r="G236" s="147"/>
      <c r="H236" s="148"/>
      <c r="I236" s="82" t="s">
        <v>172</v>
      </c>
      <c r="J236" s="239">
        <v>430</v>
      </c>
    </row>
    <row r="237" spans="1:10" ht="24">
      <c r="A237" s="273" t="s">
        <v>11</v>
      </c>
      <c r="B237" s="240"/>
      <c r="C237" s="119"/>
      <c r="D237" s="119"/>
      <c r="E237" s="241"/>
      <c r="F237" s="240"/>
      <c r="G237" s="242"/>
      <c r="H237" s="123"/>
      <c r="I237" s="139" t="s">
        <v>173</v>
      </c>
      <c r="J237" s="243">
        <v>9000</v>
      </c>
    </row>
    <row r="238" spans="1:10" ht="36">
      <c r="A238" s="274"/>
      <c r="B238" s="126"/>
      <c r="C238" s="127"/>
      <c r="D238" s="127"/>
      <c r="E238" s="150"/>
      <c r="F238" s="126"/>
      <c r="G238" s="128"/>
      <c r="H238" s="129"/>
      <c r="I238" s="68" t="s">
        <v>174</v>
      </c>
      <c r="J238" s="183">
        <v>12097.4</v>
      </c>
    </row>
    <row r="239" spans="1:10" ht="24.75" thickBot="1">
      <c r="A239" s="275"/>
      <c r="B239" s="146"/>
      <c r="C239" s="152"/>
      <c r="D239" s="152"/>
      <c r="E239" s="153"/>
      <c r="F239" s="146"/>
      <c r="G239" s="147"/>
      <c r="H239" s="148"/>
      <c r="I239" s="154" t="s">
        <v>169</v>
      </c>
      <c r="J239" s="155">
        <v>6000</v>
      </c>
    </row>
    <row r="240" spans="1:10" ht="13.5" thickBot="1">
      <c r="A240" s="268" t="s">
        <v>12</v>
      </c>
      <c r="B240" s="110">
        <f>16.83001*5338.2</f>
        <v>89841.959382</v>
      </c>
      <c r="C240" s="225">
        <f>E240-B240</f>
        <v>-9355.229382000005</v>
      </c>
      <c r="D240" s="111"/>
      <c r="E240" s="244">
        <v>80486.73</v>
      </c>
      <c r="F240" s="113">
        <f>B240*1</f>
        <v>89841.959382</v>
      </c>
      <c r="G240" s="114">
        <f>8.23*5338.2</f>
        <v>43933.386</v>
      </c>
      <c r="H240" s="115">
        <f>F240-G240+C240</f>
        <v>36553.344</v>
      </c>
      <c r="I240" s="139" t="s">
        <v>32</v>
      </c>
      <c r="J240" s="117">
        <f>1.15*5338.2</f>
        <v>6138.929999999999</v>
      </c>
    </row>
    <row r="241" spans="1:10" ht="12.75">
      <c r="A241" s="269"/>
      <c r="B241" s="118"/>
      <c r="C241" s="119"/>
      <c r="D241" s="119"/>
      <c r="E241" s="120"/>
      <c r="F241" s="121"/>
      <c r="G241" s="122"/>
      <c r="H241" s="123"/>
      <c r="I241" s="124" t="s">
        <v>85</v>
      </c>
      <c r="J241" s="125">
        <f>2.49*5338.2</f>
        <v>13292.118</v>
      </c>
    </row>
    <row r="242" spans="1:10" ht="12.75">
      <c r="A242" s="269"/>
      <c r="B242" s="140"/>
      <c r="C242" s="127"/>
      <c r="D242" s="127"/>
      <c r="E242" s="141"/>
      <c r="F242" s="142"/>
      <c r="G242" s="143"/>
      <c r="H242" s="129"/>
      <c r="I242" s="227" t="s">
        <v>155</v>
      </c>
      <c r="J242" s="125">
        <f>1.15*5338.2</f>
        <v>6138.929999999999</v>
      </c>
    </row>
    <row r="243" spans="1:10" ht="24">
      <c r="A243" s="269"/>
      <c r="B243" s="126"/>
      <c r="C243" s="127"/>
      <c r="D243" s="127"/>
      <c r="E243" s="127"/>
      <c r="F243" s="126"/>
      <c r="G243" s="128"/>
      <c r="H243" s="129"/>
      <c r="I243" s="130" t="s">
        <v>158</v>
      </c>
      <c r="J243" s="145">
        <v>4500</v>
      </c>
    </row>
    <row r="244" spans="1:10" ht="12.75">
      <c r="A244" s="269"/>
      <c r="B244" s="126"/>
      <c r="C244" s="127"/>
      <c r="D244" s="127"/>
      <c r="E244" s="127"/>
      <c r="F244" s="126"/>
      <c r="G244" s="128"/>
      <c r="H244" s="129"/>
      <c r="I244" s="68" t="s">
        <v>89</v>
      </c>
      <c r="J244" s="156">
        <v>2679.6</v>
      </c>
    </row>
    <row r="245" spans="1:10" ht="13.5" thickBot="1">
      <c r="A245" s="269"/>
      <c r="B245" s="126"/>
      <c r="C245" s="127"/>
      <c r="D245" s="127"/>
      <c r="E245" s="127"/>
      <c r="F245" s="126"/>
      <c r="G245" s="128"/>
      <c r="H245" s="129"/>
      <c r="I245" s="68" t="s">
        <v>175</v>
      </c>
      <c r="J245" s="237">
        <v>40</v>
      </c>
    </row>
    <row r="246" spans="1:10" ht="13.5" thickBot="1">
      <c r="A246" s="268" t="s">
        <v>13</v>
      </c>
      <c r="B246" s="110">
        <f>16.83001*5338.2</f>
        <v>89841.959382</v>
      </c>
      <c r="C246" s="225">
        <f>E246-B246</f>
        <v>-3690.9693819999957</v>
      </c>
      <c r="D246" s="159"/>
      <c r="E246" s="244">
        <v>86150.99</v>
      </c>
      <c r="F246" s="113">
        <f>B246*1</f>
        <v>89841.959382</v>
      </c>
      <c r="G246" s="114">
        <f>8.23*5338.2</f>
        <v>43933.386</v>
      </c>
      <c r="H246" s="160">
        <f>F246-G246+C246</f>
        <v>42217.60400000001</v>
      </c>
      <c r="I246" s="139" t="s">
        <v>32</v>
      </c>
      <c r="J246" s="117">
        <f>1.15*5338.2</f>
        <v>6138.929999999999</v>
      </c>
    </row>
    <row r="247" spans="1:10" ht="12.75">
      <c r="A247" s="269"/>
      <c r="B247" s="140"/>
      <c r="C247" s="127"/>
      <c r="D247" s="127"/>
      <c r="E247" s="161"/>
      <c r="F247" s="142"/>
      <c r="G247" s="143"/>
      <c r="H247" s="129"/>
      <c r="I247" s="124" t="s">
        <v>85</v>
      </c>
      <c r="J247" s="125">
        <f>2.49*5338.2</f>
        <v>13292.118</v>
      </c>
    </row>
    <row r="248" spans="1:10" ht="12.75">
      <c r="A248" s="269"/>
      <c r="B248" s="140"/>
      <c r="C248" s="127"/>
      <c r="D248" s="127"/>
      <c r="E248" s="161"/>
      <c r="F248" s="142"/>
      <c r="G248" s="143"/>
      <c r="H248" s="129"/>
      <c r="I248" s="227" t="s">
        <v>155</v>
      </c>
      <c r="J248" s="125">
        <f>1.15*5338.2</f>
        <v>6138.929999999999</v>
      </c>
    </row>
    <row r="249" spans="1:10" ht="24">
      <c r="A249" s="269"/>
      <c r="B249" s="126"/>
      <c r="C249" s="127"/>
      <c r="D249" s="127"/>
      <c r="E249" s="150"/>
      <c r="F249" s="126"/>
      <c r="G249" s="128"/>
      <c r="H249" s="129"/>
      <c r="I249" s="130" t="s">
        <v>176</v>
      </c>
      <c r="J249" s="215">
        <v>122.5</v>
      </c>
    </row>
    <row r="250" spans="1:10" ht="12.75">
      <c r="A250" s="269"/>
      <c r="B250" s="126"/>
      <c r="C250" s="127"/>
      <c r="D250" s="127"/>
      <c r="E250" s="150"/>
      <c r="F250" s="126"/>
      <c r="G250" s="128"/>
      <c r="H250" s="129"/>
      <c r="I250" s="68" t="s">
        <v>177</v>
      </c>
      <c r="J250" s="183">
        <v>160</v>
      </c>
    </row>
    <row r="251" spans="1:10" ht="12.75">
      <c r="A251" s="269"/>
      <c r="B251" s="126"/>
      <c r="C251" s="127"/>
      <c r="D251" s="127"/>
      <c r="E251" s="150"/>
      <c r="F251" s="126"/>
      <c r="G251" s="128"/>
      <c r="H251" s="129"/>
      <c r="I251" s="130" t="s">
        <v>178</v>
      </c>
      <c r="J251" s="215">
        <v>125</v>
      </c>
    </row>
    <row r="252" spans="1:10" ht="24">
      <c r="A252" s="269"/>
      <c r="B252" s="126"/>
      <c r="C252" s="127"/>
      <c r="D252" s="127"/>
      <c r="E252" s="150"/>
      <c r="F252" s="126"/>
      <c r="G252" s="128"/>
      <c r="H252" s="129"/>
      <c r="I252" s="130" t="s">
        <v>179</v>
      </c>
      <c r="J252" s="183">
        <v>701</v>
      </c>
    </row>
    <row r="253" spans="1:10" ht="12.75">
      <c r="A253" s="269"/>
      <c r="B253" s="126"/>
      <c r="C253" s="127"/>
      <c r="D253" s="127"/>
      <c r="E253" s="150"/>
      <c r="F253" s="126"/>
      <c r="G253" s="128"/>
      <c r="H253" s="129"/>
      <c r="I253" s="130" t="s">
        <v>180</v>
      </c>
      <c r="J253" s="183">
        <v>302</v>
      </c>
    </row>
    <row r="254" spans="1:10" ht="24">
      <c r="A254" s="269"/>
      <c r="B254" s="126"/>
      <c r="C254" s="127"/>
      <c r="D254" s="127"/>
      <c r="E254" s="150"/>
      <c r="F254" s="126"/>
      <c r="G254" s="128"/>
      <c r="H254" s="129"/>
      <c r="I254" s="130" t="s">
        <v>181</v>
      </c>
      <c r="J254" s="183">
        <v>86</v>
      </c>
    </row>
    <row r="255" spans="1:10" ht="12.75">
      <c r="A255" s="269"/>
      <c r="B255" s="126"/>
      <c r="C255" s="127"/>
      <c r="D255" s="127"/>
      <c r="E255" s="150"/>
      <c r="F255" s="126"/>
      <c r="G255" s="128"/>
      <c r="H255" s="129"/>
      <c r="I255" s="130" t="s">
        <v>105</v>
      </c>
      <c r="J255" s="145">
        <v>1700</v>
      </c>
    </row>
    <row r="256" spans="1:10" ht="12.75">
      <c r="A256" s="269"/>
      <c r="B256" s="126"/>
      <c r="C256" s="127"/>
      <c r="D256" s="127"/>
      <c r="E256" s="150"/>
      <c r="F256" s="126"/>
      <c r="G256" s="128"/>
      <c r="H256" s="129"/>
      <c r="I256" s="68" t="s">
        <v>89</v>
      </c>
      <c r="J256" s="245">
        <v>2109.6</v>
      </c>
    </row>
    <row r="257" spans="1:10" ht="12.75">
      <c r="A257" s="269"/>
      <c r="B257" s="126"/>
      <c r="C257" s="127"/>
      <c r="D257" s="127"/>
      <c r="E257" s="150"/>
      <c r="F257" s="126"/>
      <c r="G257" s="128"/>
      <c r="H257" s="129"/>
      <c r="I257" s="163" t="s">
        <v>107</v>
      </c>
      <c r="J257" s="156">
        <v>1647</v>
      </c>
    </row>
    <row r="258" spans="1:10" ht="13.5" thickBot="1">
      <c r="A258" s="269"/>
      <c r="B258" s="126"/>
      <c r="C258" s="127"/>
      <c r="D258" s="127"/>
      <c r="E258" s="150"/>
      <c r="F258" s="126"/>
      <c r="G258" s="128"/>
      <c r="H258" s="129"/>
      <c r="I258" s="78" t="s">
        <v>182</v>
      </c>
      <c r="J258" s="156">
        <v>2583</v>
      </c>
    </row>
    <row r="259" spans="1:10" ht="13.5" thickBot="1">
      <c r="A259" s="268" t="s">
        <v>14</v>
      </c>
      <c r="B259" s="110">
        <f>16.83001*5338.2</f>
        <v>89841.959382</v>
      </c>
      <c r="C259" s="225">
        <f>E259-B259</f>
        <v>23967.800617999994</v>
      </c>
      <c r="D259" s="111"/>
      <c r="E259" s="244">
        <v>113809.76</v>
      </c>
      <c r="F259" s="113">
        <f>B259*1</f>
        <v>89841.959382</v>
      </c>
      <c r="G259" s="114">
        <f>8.23*5338.2</f>
        <v>43933.386</v>
      </c>
      <c r="H259" s="115">
        <f>F259-G259+C259</f>
        <v>69876.374</v>
      </c>
      <c r="I259" s="139" t="s">
        <v>32</v>
      </c>
      <c r="J259" s="117">
        <f>1.15*5338.2</f>
        <v>6138.929999999999</v>
      </c>
    </row>
    <row r="260" spans="1:10" ht="12.75">
      <c r="A260" s="269"/>
      <c r="B260" s="140"/>
      <c r="C260" s="127"/>
      <c r="D260" s="127"/>
      <c r="E260" s="141"/>
      <c r="F260" s="121"/>
      <c r="G260" s="122"/>
      <c r="H260" s="123"/>
      <c r="I260" s="124" t="s">
        <v>85</v>
      </c>
      <c r="J260" s="125">
        <f>2.49*5338.2</f>
        <v>13292.118</v>
      </c>
    </row>
    <row r="261" spans="1:10" ht="12.75">
      <c r="A261" s="269"/>
      <c r="B261" s="140"/>
      <c r="C261" s="127"/>
      <c r="D261" s="127"/>
      <c r="E261" s="141"/>
      <c r="F261" s="142"/>
      <c r="G261" s="143"/>
      <c r="H261" s="129"/>
      <c r="I261" s="227" t="s">
        <v>155</v>
      </c>
      <c r="J261" s="125">
        <f>1.15*5338.2</f>
        <v>6138.929999999999</v>
      </c>
    </row>
    <row r="262" spans="1:10" ht="24">
      <c r="A262" s="269"/>
      <c r="B262" s="140"/>
      <c r="C262" s="127"/>
      <c r="D262" s="127"/>
      <c r="E262" s="141"/>
      <c r="F262" s="142"/>
      <c r="G262" s="143"/>
      <c r="H262" s="129"/>
      <c r="I262" s="130" t="s">
        <v>183</v>
      </c>
      <c r="J262" s="246">
        <v>162</v>
      </c>
    </row>
    <row r="263" spans="1:10" ht="12.75">
      <c r="A263" s="269"/>
      <c r="B263" s="140"/>
      <c r="C263" s="127"/>
      <c r="D263" s="127"/>
      <c r="E263" s="141"/>
      <c r="F263" s="142"/>
      <c r="G263" s="143"/>
      <c r="H263" s="129"/>
      <c r="I263" s="130" t="s">
        <v>184</v>
      </c>
      <c r="J263" s="165">
        <v>75</v>
      </c>
    </row>
    <row r="264" spans="1:10" ht="12.75">
      <c r="A264" s="269"/>
      <c r="B264" s="140"/>
      <c r="C264" s="127"/>
      <c r="D264" s="127"/>
      <c r="E264" s="141"/>
      <c r="F264" s="142"/>
      <c r="G264" s="143"/>
      <c r="H264" s="129"/>
      <c r="I264" s="130" t="s">
        <v>185</v>
      </c>
      <c r="J264" s="165">
        <v>700</v>
      </c>
    </row>
    <row r="265" spans="1:10" ht="24">
      <c r="A265" s="269"/>
      <c r="B265" s="140"/>
      <c r="C265" s="127"/>
      <c r="D265" s="127"/>
      <c r="E265" s="141"/>
      <c r="F265" s="142"/>
      <c r="G265" s="143"/>
      <c r="H265" s="129"/>
      <c r="I265" s="130" t="s">
        <v>186</v>
      </c>
      <c r="J265" s="246">
        <v>227.8</v>
      </c>
    </row>
    <row r="266" spans="1:10" ht="13.5" thickBot="1">
      <c r="A266" s="269"/>
      <c r="B266" s="140"/>
      <c r="C266" s="127"/>
      <c r="D266" s="127"/>
      <c r="E266" s="141"/>
      <c r="F266" s="142"/>
      <c r="G266" s="143"/>
      <c r="H266" s="129"/>
      <c r="I266" s="247" t="s">
        <v>187</v>
      </c>
      <c r="J266" s="165">
        <v>4000</v>
      </c>
    </row>
    <row r="267" spans="1:10" ht="13.5" thickBot="1">
      <c r="A267" s="273" t="s">
        <v>15</v>
      </c>
      <c r="B267" s="110">
        <f>17.670015*5338.2</f>
        <v>94326.074073</v>
      </c>
      <c r="C267" s="225">
        <f>E267-B267</f>
        <v>-15606.134072999994</v>
      </c>
      <c r="D267" s="167"/>
      <c r="E267" s="248">
        <v>78719.94</v>
      </c>
      <c r="F267" s="113">
        <f>B267*1</f>
        <v>94326.074073</v>
      </c>
      <c r="G267" s="114">
        <f>8.78*5338.2</f>
        <v>46869.39599999999</v>
      </c>
      <c r="H267" s="115">
        <f>F267-G267+C267</f>
        <v>31850.54400000001</v>
      </c>
      <c r="I267" s="139" t="s">
        <v>32</v>
      </c>
      <c r="J267" s="117">
        <f>1.15*5338.2</f>
        <v>6138.929999999999</v>
      </c>
    </row>
    <row r="268" spans="1:10" ht="12.75">
      <c r="A268" s="274"/>
      <c r="B268" s="118"/>
      <c r="C268" s="119"/>
      <c r="D268" s="119"/>
      <c r="E268" s="120"/>
      <c r="F268" s="121"/>
      <c r="G268" s="122"/>
      <c r="H268" s="123"/>
      <c r="I268" s="124" t="s">
        <v>85</v>
      </c>
      <c r="J268" s="125">
        <f>2.62*5338.2</f>
        <v>13986.084</v>
      </c>
    </row>
    <row r="269" spans="1:10" ht="12.75">
      <c r="A269" s="274"/>
      <c r="B269" s="140"/>
      <c r="C269" s="127"/>
      <c r="D269" s="127"/>
      <c r="E269" s="141"/>
      <c r="F269" s="142"/>
      <c r="G269" s="143"/>
      <c r="H269" s="129"/>
      <c r="I269" s="227" t="s">
        <v>155</v>
      </c>
      <c r="J269" s="125">
        <f>1.21*5338.2</f>
        <v>6459.222</v>
      </c>
    </row>
    <row r="270" spans="1:10" ht="24">
      <c r="A270" s="274"/>
      <c r="B270" s="140"/>
      <c r="C270" s="127"/>
      <c r="D270" s="127"/>
      <c r="E270" s="141"/>
      <c r="F270" s="142"/>
      <c r="G270" s="143"/>
      <c r="H270" s="129"/>
      <c r="I270" s="130" t="s">
        <v>188</v>
      </c>
      <c r="J270" s="246">
        <v>225</v>
      </c>
    </row>
    <row r="271" spans="1:10" ht="36.75" thickBot="1">
      <c r="A271" s="275"/>
      <c r="B271" s="249"/>
      <c r="C271" s="152"/>
      <c r="D271" s="152"/>
      <c r="E271" s="250"/>
      <c r="F271" s="251"/>
      <c r="G271" s="252"/>
      <c r="H271" s="148"/>
      <c r="I271" s="253" t="s">
        <v>189</v>
      </c>
      <c r="J271" s="254">
        <v>2574.4</v>
      </c>
    </row>
    <row r="272" spans="1:10" ht="12.75">
      <c r="A272" s="273" t="s">
        <v>15</v>
      </c>
      <c r="B272" s="118"/>
      <c r="C272" s="119"/>
      <c r="D272" s="119"/>
      <c r="E272" s="120"/>
      <c r="F272" s="121"/>
      <c r="G272" s="122"/>
      <c r="H272" s="123"/>
      <c r="I272" s="116" t="s">
        <v>190</v>
      </c>
      <c r="J272" s="117">
        <v>40523.96</v>
      </c>
    </row>
    <row r="273" spans="1:10" ht="12.75">
      <c r="A273" s="274"/>
      <c r="B273" s="126"/>
      <c r="C273" s="127"/>
      <c r="D273" s="127"/>
      <c r="E273" s="127"/>
      <c r="F273" s="126"/>
      <c r="G273" s="128"/>
      <c r="H273" s="129"/>
      <c r="I273" s="68" t="s">
        <v>191</v>
      </c>
      <c r="J273" s="145">
        <v>430</v>
      </c>
    </row>
    <row r="274" spans="1:10" ht="12.75">
      <c r="A274" s="274"/>
      <c r="B274" s="126"/>
      <c r="C274" s="127"/>
      <c r="D274" s="127"/>
      <c r="E274" s="127"/>
      <c r="F274" s="126"/>
      <c r="G274" s="128"/>
      <c r="H274" s="129"/>
      <c r="I274" s="130" t="s">
        <v>89</v>
      </c>
      <c r="J274" s="151">
        <v>2679.6</v>
      </c>
    </row>
    <row r="275" spans="1:10" ht="13.5" thickBot="1">
      <c r="A275" s="275"/>
      <c r="B275" s="146"/>
      <c r="C275" s="152"/>
      <c r="D275" s="152"/>
      <c r="E275" s="152"/>
      <c r="F275" s="146"/>
      <c r="G275" s="147"/>
      <c r="H275" s="148"/>
      <c r="I275" s="255" t="s">
        <v>192</v>
      </c>
      <c r="J275" s="155">
        <v>1497</v>
      </c>
    </row>
    <row r="276" spans="1:10" ht="13.5" thickBot="1">
      <c r="A276" s="273" t="s">
        <v>16</v>
      </c>
      <c r="B276" s="110">
        <f>17.670015*5338.2</f>
        <v>94326.074073</v>
      </c>
      <c r="C276" s="225">
        <f>E276-B276</f>
        <v>-5868.744072999994</v>
      </c>
      <c r="D276" s="159"/>
      <c r="E276" s="256">
        <v>88457.33</v>
      </c>
      <c r="F276" s="171">
        <f>B276*1</f>
        <v>94326.074073</v>
      </c>
      <c r="G276" s="114">
        <f>8.78*5338.2</f>
        <v>46869.39599999999</v>
      </c>
      <c r="H276" s="160">
        <f>F276-G276+C276</f>
        <v>41587.93400000001</v>
      </c>
      <c r="I276" s="139" t="s">
        <v>32</v>
      </c>
      <c r="J276" s="117">
        <f>1.15*5338.2</f>
        <v>6138.929999999999</v>
      </c>
    </row>
    <row r="277" spans="1:10" ht="12.75">
      <c r="A277" s="274"/>
      <c r="B277" s="172"/>
      <c r="C277" s="173"/>
      <c r="D277" s="173"/>
      <c r="E277" s="174"/>
      <c r="F277" s="175"/>
      <c r="G277" s="176"/>
      <c r="H277" s="177"/>
      <c r="I277" s="124" t="s">
        <v>85</v>
      </c>
      <c r="J277" s="125">
        <f>2.62*5338.2</f>
        <v>13986.084</v>
      </c>
    </row>
    <row r="278" spans="1:10" ht="12.75">
      <c r="A278" s="274"/>
      <c r="B278" s="178"/>
      <c r="C278" s="179"/>
      <c r="D278" s="179"/>
      <c r="E278" s="180"/>
      <c r="F278" s="175"/>
      <c r="G278" s="176"/>
      <c r="H278" s="177"/>
      <c r="I278" s="227" t="s">
        <v>155</v>
      </c>
      <c r="J278" s="125">
        <f>1.21*5338.2</f>
        <v>6459.222</v>
      </c>
    </row>
    <row r="279" spans="1:10" ht="24">
      <c r="A279" s="274"/>
      <c r="B279" s="178"/>
      <c r="C279" s="179"/>
      <c r="D279" s="179"/>
      <c r="E279" s="180"/>
      <c r="F279" s="175"/>
      <c r="G279" s="176"/>
      <c r="H279" s="177"/>
      <c r="I279" s="130" t="s">
        <v>193</v>
      </c>
      <c r="J279" s="246">
        <v>50.5</v>
      </c>
    </row>
    <row r="280" spans="1:10" ht="12.75">
      <c r="A280" s="274"/>
      <c r="B280" s="178"/>
      <c r="C280" s="179"/>
      <c r="D280" s="179"/>
      <c r="E280" s="180"/>
      <c r="F280" s="175"/>
      <c r="G280" s="176"/>
      <c r="H280" s="177"/>
      <c r="I280" s="130" t="s">
        <v>194</v>
      </c>
      <c r="J280" s="165">
        <v>320</v>
      </c>
    </row>
    <row r="281" spans="1:10" ht="36">
      <c r="A281" s="274"/>
      <c r="B281" s="178"/>
      <c r="C281" s="179"/>
      <c r="D281" s="179"/>
      <c r="E281" s="180"/>
      <c r="F281" s="175"/>
      <c r="G281" s="176"/>
      <c r="H281" s="177"/>
      <c r="I281" s="68" t="s">
        <v>195</v>
      </c>
      <c r="J281" s="246">
        <v>2592.3</v>
      </c>
    </row>
    <row r="282" spans="1:10" ht="36">
      <c r="A282" s="274"/>
      <c r="B282" s="178"/>
      <c r="C282" s="179"/>
      <c r="D282" s="179"/>
      <c r="E282" s="180"/>
      <c r="F282" s="175"/>
      <c r="G282" s="176"/>
      <c r="H282" s="177"/>
      <c r="I282" s="68" t="s">
        <v>196</v>
      </c>
      <c r="J282" s="246">
        <v>864.1</v>
      </c>
    </row>
    <row r="283" spans="1:10" ht="36">
      <c r="A283" s="274"/>
      <c r="B283" s="178"/>
      <c r="C283" s="179"/>
      <c r="D283" s="179"/>
      <c r="E283" s="180"/>
      <c r="F283" s="175"/>
      <c r="G283" s="176"/>
      <c r="H283" s="177"/>
      <c r="I283" s="231" t="s">
        <v>197</v>
      </c>
      <c r="J283" s="246">
        <v>871</v>
      </c>
    </row>
    <row r="284" spans="1:10" ht="36">
      <c r="A284" s="274"/>
      <c r="B284" s="178"/>
      <c r="C284" s="179"/>
      <c r="D284" s="179"/>
      <c r="E284" s="180"/>
      <c r="F284" s="175"/>
      <c r="G284" s="176"/>
      <c r="H284" s="177"/>
      <c r="I284" s="68" t="s">
        <v>198</v>
      </c>
      <c r="J284" s="246">
        <v>353</v>
      </c>
    </row>
    <row r="285" spans="1:10" ht="12.75">
      <c r="A285" s="274"/>
      <c r="B285" s="181"/>
      <c r="C285" s="179"/>
      <c r="D285" s="179"/>
      <c r="E285" s="179"/>
      <c r="F285" s="181"/>
      <c r="G285" s="182"/>
      <c r="H285" s="177"/>
      <c r="I285" s="166" t="s">
        <v>110</v>
      </c>
      <c r="J285" s="215">
        <v>10105</v>
      </c>
    </row>
    <row r="286" spans="1:10" ht="24">
      <c r="A286" s="6"/>
      <c r="B286" s="181"/>
      <c r="C286" s="179"/>
      <c r="D286" s="179"/>
      <c r="E286" s="179"/>
      <c r="F286" s="181"/>
      <c r="G286" s="182"/>
      <c r="H286" s="177"/>
      <c r="I286" s="68" t="s">
        <v>199</v>
      </c>
      <c r="J286" s="183">
        <v>402</v>
      </c>
    </row>
    <row r="287" spans="1:10" ht="24">
      <c r="A287" s="6"/>
      <c r="B287" s="181"/>
      <c r="C287" s="179"/>
      <c r="D287" s="179"/>
      <c r="E287" s="179"/>
      <c r="F287" s="181"/>
      <c r="G287" s="182"/>
      <c r="H287" s="177"/>
      <c r="I287" s="68" t="s">
        <v>200</v>
      </c>
      <c r="J287" s="145">
        <v>264</v>
      </c>
    </row>
    <row r="288" spans="1:10" ht="24">
      <c r="A288" s="6"/>
      <c r="B288" s="181"/>
      <c r="C288" s="179"/>
      <c r="D288" s="179"/>
      <c r="E288" s="179"/>
      <c r="F288" s="181"/>
      <c r="G288" s="182"/>
      <c r="H288" s="177"/>
      <c r="I288" s="257" t="s">
        <v>201</v>
      </c>
      <c r="J288" s="245">
        <v>3859</v>
      </c>
    </row>
    <row r="289" spans="1:10" ht="13.5" thickBot="1">
      <c r="A289" s="106"/>
      <c r="B289" s="185"/>
      <c r="C289" s="186"/>
      <c r="D289" s="186"/>
      <c r="E289" s="186"/>
      <c r="F289" s="185"/>
      <c r="G289" s="187"/>
      <c r="H289" s="188"/>
      <c r="I289" s="189" t="s">
        <v>202</v>
      </c>
      <c r="J289" s="164">
        <v>1290</v>
      </c>
    </row>
    <row r="290" spans="1:10" ht="13.5" thickBot="1">
      <c r="A290" s="273" t="s">
        <v>17</v>
      </c>
      <c r="B290" s="110">
        <f>17.670014*5338.2</f>
        <v>94326.06873479999</v>
      </c>
      <c r="C290" s="225">
        <f>E290-B290</f>
        <v>-3670.1887347999873</v>
      </c>
      <c r="D290" s="191"/>
      <c r="E290" s="258">
        <v>90655.88</v>
      </c>
      <c r="F290" s="193">
        <f>B290*1</f>
        <v>94326.06873479999</v>
      </c>
      <c r="G290" s="194">
        <f>8.78*5338.2</f>
        <v>46869.39599999999</v>
      </c>
      <c r="H290" s="195">
        <f>F290-G290-C290</f>
        <v>51126.861469599986</v>
      </c>
      <c r="I290" s="116" t="s">
        <v>32</v>
      </c>
      <c r="J290" s="117">
        <f>1.15*5338.2</f>
        <v>6138.929999999999</v>
      </c>
    </row>
    <row r="291" spans="1:10" ht="12.75">
      <c r="A291" s="269"/>
      <c r="B291" s="172"/>
      <c r="C291" s="173"/>
      <c r="D291" s="173"/>
      <c r="E291" s="196"/>
      <c r="F291" s="197"/>
      <c r="G291" s="198"/>
      <c r="H291" s="199"/>
      <c r="I291" s="124" t="s">
        <v>85</v>
      </c>
      <c r="J291" s="125">
        <f>2.62*5338.2</f>
        <v>13986.084</v>
      </c>
    </row>
    <row r="292" spans="1:10" ht="12.75">
      <c r="A292" s="269"/>
      <c r="B292" s="178"/>
      <c r="C292" s="179"/>
      <c r="D292" s="179"/>
      <c r="E292" s="200"/>
      <c r="F292" s="175"/>
      <c r="G292" s="176"/>
      <c r="H292" s="177"/>
      <c r="I292" s="227" t="s">
        <v>155</v>
      </c>
      <c r="J292" s="125">
        <f>1.21*5338.2</f>
        <v>6459.222</v>
      </c>
    </row>
    <row r="293" spans="1:10" ht="48">
      <c r="A293" s="269"/>
      <c r="B293" s="181"/>
      <c r="C293" s="179"/>
      <c r="D293" s="179"/>
      <c r="E293" s="201"/>
      <c r="F293" s="181"/>
      <c r="G293" s="182"/>
      <c r="H293" s="177"/>
      <c r="I293" s="130" t="s">
        <v>203</v>
      </c>
      <c r="J293" s="215">
        <v>2657</v>
      </c>
    </row>
    <row r="294" spans="1:10" ht="12.75">
      <c r="A294" s="269"/>
      <c r="B294" s="181"/>
      <c r="C294" s="179"/>
      <c r="D294" s="179"/>
      <c r="E294" s="201"/>
      <c r="F294" s="181"/>
      <c r="G294" s="182"/>
      <c r="H294" s="177"/>
      <c r="I294" s="130" t="s">
        <v>204</v>
      </c>
      <c r="J294" s="151">
        <v>320</v>
      </c>
    </row>
    <row r="295" spans="1:10" ht="36">
      <c r="A295" s="269"/>
      <c r="B295" s="181"/>
      <c r="C295" s="179"/>
      <c r="D295" s="179"/>
      <c r="E295" s="201"/>
      <c r="F295" s="181"/>
      <c r="G295" s="182"/>
      <c r="H295" s="177"/>
      <c r="I295" s="68" t="s">
        <v>205</v>
      </c>
      <c r="J295" s="215">
        <v>2574.4</v>
      </c>
    </row>
    <row r="296" spans="1:10" ht="13.5" thickBot="1">
      <c r="A296" s="269"/>
      <c r="B296" s="181"/>
      <c r="C296" s="179"/>
      <c r="D296" s="179"/>
      <c r="E296" s="201"/>
      <c r="F296" s="181"/>
      <c r="G296" s="182"/>
      <c r="H296" s="177"/>
      <c r="I296" s="130" t="s">
        <v>89</v>
      </c>
      <c r="J296" s="151">
        <v>2679.6</v>
      </c>
    </row>
    <row r="297" spans="1:10" ht="13.5" thickBot="1">
      <c r="A297" s="273" t="s">
        <v>18</v>
      </c>
      <c r="B297" s="110">
        <f>17.670014*5338.2</f>
        <v>94326.06873479999</v>
      </c>
      <c r="C297" s="225">
        <f>E297-B297</f>
        <v>2571.5612652000127</v>
      </c>
      <c r="D297" s="191"/>
      <c r="E297" s="258">
        <v>96897.63</v>
      </c>
      <c r="F297" s="193">
        <f>B297*1</f>
        <v>94326.06873479999</v>
      </c>
      <c r="G297" s="194">
        <f>8.78*5441.7</f>
        <v>47778.126</v>
      </c>
      <c r="H297" s="203">
        <f>F297-G297+C297</f>
        <v>49119.50400000001</v>
      </c>
      <c r="I297" s="139" t="s">
        <v>32</v>
      </c>
      <c r="J297" s="117">
        <f>1.15*5441.7</f>
        <v>6257.954999999999</v>
      </c>
    </row>
    <row r="298" spans="1:10" ht="12.75">
      <c r="A298" s="274"/>
      <c r="B298" s="172"/>
      <c r="C298" s="173"/>
      <c r="D298" s="173"/>
      <c r="E298" s="196"/>
      <c r="F298" s="197"/>
      <c r="G298" s="198"/>
      <c r="H298" s="199"/>
      <c r="I298" s="124" t="s">
        <v>85</v>
      </c>
      <c r="J298" s="125">
        <f>2.62*5441.7</f>
        <v>14257.254</v>
      </c>
    </row>
    <row r="299" spans="1:10" ht="12.75">
      <c r="A299" s="274"/>
      <c r="B299" s="178"/>
      <c r="C299" s="179"/>
      <c r="D299" s="179"/>
      <c r="E299" s="200"/>
      <c r="F299" s="175"/>
      <c r="G299" s="176"/>
      <c r="H299" s="177"/>
      <c r="I299" s="227" t="s">
        <v>155</v>
      </c>
      <c r="J299" s="125">
        <f>1.21*5441.7</f>
        <v>6584.456999999999</v>
      </c>
    </row>
    <row r="300" spans="1:10" ht="12.75">
      <c r="A300" s="274"/>
      <c r="B300" s="181"/>
      <c r="C300" s="179"/>
      <c r="D300" s="179"/>
      <c r="E300" s="201"/>
      <c r="F300" s="181"/>
      <c r="G300" s="182"/>
      <c r="H300" s="177"/>
      <c r="I300" s="130" t="s">
        <v>206</v>
      </c>
      <c r="J300" s="151">
        <v>225</v>
      </c>
    </row>
    <row r="301" spans="1:10" ht="13.5" thickBot="1">
      <c r="A301" s="275"/>
      <c r="B301" s="185"/>
      <c r="C301" s="186"/>
      <c r="D301" s="186"/>
      <c r="E301" s="205"/>
      <c r="F301" s="185"/>
      <c r="G301" s="187"/>
      <c r="H301" s="188"/>
      <c r="I301" s="189" t="s">
        <v>89</v>
      </c>
      <c r="J301" s="155">
        <v>2109.6</v>
      </c>
    </row>
    <row r="302" spans="1:10" ht="36">
      <c r="A302" s="273" t="s">
        <v>18</v>
      </c>
      <c r="B302" s="259"/>
      <c r="C302" s="173"/>
      <c r="D302" s="173"/>
      <c r="E302" s="260"/>
      <c r="F302" s="259"/>
      <c r="G302" s="261"/>
      <c r="H302" s="199"/>
      <c r="I302" s="139" t="s">
        <v>207</v>
      </c>
      <c r="J302" s="262">
        <v>3826</v>
      </c>
    </row>
    <row r="303" spans="1:10" ht="24">
      <c r="A303" s="274"/>
      <c r="B303" s="181"/>
      <c r="C303" s="179"/>
      <c r="D303" s="179"/>
      <c r="E303" s="201"/>
      <c r="F303" s="181"/>
      <c r="G303" s="182"/>
      <c r="H303" s="177"/>
      <c r="I303" s="130" t="s">
        <v>208</v>
      </c>
      <c r="J303" s="237">
        <v>227.8</v>
      </c>
    </row>
    <row r="304" spans="1:10" ht="24">
      <c r="A304" s="274"/>
      <c r="B304" s="181"/>
      <c r="C304" s="179"/>
      <c r="D304" s="179"/>
      <c r="E304" s="201"/>
      <c r="F304" s="181"/>
      <c r="G304" s="182"/>
      <c r="H304" s="177"/>
      <c r="I304" s="68" t="s">
        <v>209</v>
      </c>
      <c r="J304" s="183">
        <v>275</v>
      </c>
    </row>
    <row r="305" spans="1:10" ht="12.75">
      <c r="A305" s="274"/>
      <c r="B305" s="181"/>
      <c r="C305" s="179"/>
      <c r="D305" s="179"/>
      <c r="E305" s="201"/>
      <c r="F305" s="181"/>
      <c r="G305" s="182"/>
      <c r="H305" s="177"/>
      <c r="I305" s="130" t="s">
        <v>210</v>
      </c>
      <c r="J305" s="151">
        <v>99987.9</v>
      </c>
    </row>
    <row r="306" spans="1:10" ht="24.75" thickBot="1">
      <c r="A306" s="275"/>
      <c r="B306" s="185"/>
      <c r="C306" s="186"/>
      <c r="D306" s="186"/>
      <c r="E306" s="205"/>
      <c r="F306" s="185"/>
      <c r="G306" s="187"/>
      <c r="H306" s="188"/>
      <c r="I306" s="154" t="s">
        <v>211</v>
      </c>
      <c r="J306" s="263">
        <v>335</v>
      </c>
    </row>
    <row r="307" spans="1:10" ht="13.5" thickBot="1">
      <c r="A307" s="268" t="s">
        <v>19</v>
      </c>
      <c r="B307" s="110">
        <f>17.670014*5338.2</f>
        <v>94326.06873479999</v>
      </c>
      <c r="C307" s="225">
        <f>E307-B307</f>
        <v>-5497.818734799992</v>
      </c>
      <c r="D307" s="206"/>
      <c r="E307" s="264">
        <v>88828.25</v>
      </c>
      <c r="F307" s="193">
        <f>B307*1</f>
        <v>94326.06873479999</v>
      </c>
      <c r="G307" s="194">
        <f>8.78*5441.7</f>
        <v>47778.126</v>
      </c>
      <c r="H307" s="195">
        <f>F307-G307+C307</f>
        <v>41050.124</v>
      </c>
      <c r="I307" s="139" t="s">
        <v>32</v>
      </c>
      <c r="J307" s="117">
        <f>1.15*5441.7</f>
        <v>6257.954999999999</v>
      </c>
    </row>
    <row r="308" spans="1:10" ht="12.75">
      <c r="A308" s="269"/>
      <c r="B308" s="172"/>
      <c r="C308" s="173"/>
      <c r="D308" s="173"/>
      <c r="E308" s="196"/>
      <c r="F308" s="197"/>
      <c r="G308" s="198"/>
      <c r="H308" s="199"/>
      <c r="I308" s="124" t="s">
        <v>85</v>
      </c>
      <c r="J308" s="125">
        <f>2.62*5441.7</f>
        <v>14257.254</v>
      </c>
    </row>
    <row r="309" spans="1:10" ht="12.75">
      <c r="A309" s="269"/>
      <c r="B309" s="178"/>
      <c r="C309" s="179"/>
      <c r="D309" s="179"/>
      <c r="E309" s="200"/>
      <c r="F309" s="175"/>
      <c r="G309" s="176"/>
      <c r="H309" s="177"/>
      <c r="I309" s="227" t="s">
        <v>155</v>
      </c>
      <c r="J309" s="125">
        <f>1.21*5441.7</f>
        <v>6584.456999999999</v>
      </c>
    </row>
    <row r="310" spans="1:10" ht="12.75">
      <c r="A310" s="269"/>
      <c r="B310" s="181"/>
      <c r="C310" s="179"/>
      <c r="D310" s="179"/>
      <c r="E310" s="201"/>
      <c r="F310" s="181"/>
      <c r="G310" s="182"/>
      <c r="H310" s="177"/>
      <c r="I310" s="130" t="s">
        <v>134</v>
      </c>
      <c r="J310" s="145">
        <v>1700</v>
      </c>
    </row>
    <row r="311" spans="1:10" ht="24">
      <c r="A311" s="269"/>
      <c r="B311" s="181"/>
      <c r="C311" s="179"/>
      <c r="D311" s="179"/>
      <c r="E311" s="201"/>
      <c r="F311" s="181"/>
      <c r="G311" s="182"/>
      <c r="H311" s="177"/>
      <c r="I311" s="130" t="s">
        <v>212</v>
      </c>
      <c r="J311" s="215">
        <v>335</v>
      </c>
    </row>
    <row r="312" spans="1:10" ht="24">
      <c r="A312" s="269"/>
      <c r="B312" s="181"/>
      <c r="C312" s="179"/>
      <c r="D312" s="179"/>
      <c r="E312" s="201"/>
      <c r="F312" s="181"/>
      <c r="G312" s="182"/>
      <c r="H312" s="177"/>
      <c r="I312" s="130" t="s">
        <v>213</v>
      </c>
      <c r="J312" s="215">
        <v>794</v>
      </c>
    </row>
    <row r="313" spans="1:10" ht="12.75">
      <c r="A313" s="269"/>
      <c r="B313" s="181"/>
      <c r="C313" s="179"/>
      <c r="D313" s="179"/>
      <c r="E313" s="201"/>
      <c r="F313" s="181"/>
      <c r="G313" s="182"/>
      <c r="H313" s="177"/>
      <c r="I313" s="130" t="s">
        <v>214</v>
      </c>
      <c r="J313" s="215">
        <v>184</v>
      </c>
    </row>
    <row r="314" spans="1:10" ht="12.75">
      <c r="A314" s="269"/>
      <c r="B314" s="181"/>
      <c r="C314" s="179"/>
      <c r="D314" s="179"/>
      <c r="E314" s="201"/>
      <c r="F314" s="181"/>
      <c r="G314" s="182"/>
      <c r="H314" s="177"/>
      <c r="I314" s="204" t="s">
        <v>89</v>
      </c>
      <c r="J314" s="151">
        <v>2109.6</v>
      </c>
    </row>
    <row r="315" spans="1:10" ht="12.75">
      <c r="A315" s="269"/>
      <c r="B315" s="208"/>
      <c r="C315" s="209"/>
      <c r="D315" s="209"/>
      <c r="E315" s="210"/>
      <c r="F315" s="208"/>
      <c r="G315" s="182"/>
      <c r="H315" s="177"/>
      <c r="I315" s="130" t="s">
        <v>215</v>
      </c>
      <c r="J315" s="183">
        <v>40</v>
      </c>
    </row>
    <row r="316" spans="1:10" ht="12.75">
      <c r="A316" s="269"/>
      <c r="B316" s="208"/>
      <c r="C316" s="209"/>
      <c r="D316" s="209"/>
      <c r="E316" s="210"/>
      <c r="F316" s="208"/>
      <c r="G316" s="182"/>
      <c r="H316" s="177"/>
      <c r="I316" s="61" t="s">
        <v>216</v>
      </c>
      <c r="J316" s="156">
        <v>190</v>
      </c>
    </row>
    <row r="317" spans="1:10" ht="13.5" thickBot="1">
      <c r="A317" s="276"/>
      <c r="B317" s="211"/>
      <c r="C317" s="212"/>
      <c r="D317" s="212"/>
      <c r="E317" s="213"/>
      <c r="F317" s="211"/>
      <c r="G317" s="187"/>
      <c r="H317" s="188"/>
      <c r="I317" s="189" t="s">
        <v>217</v>
      </c>
      <c r="J317" s="164">
        <v>860</v>
      </c>
    </row>
    <row r="318" spans="1:10" ht="13.5" thickBot="1">
      <c r="A318" s="268" t="s">
        <v>20</v>
      </c>
      <c r="B318" s="110">
        <f>17.670014*5338.2</f>
        <v>94326.06873479999</v>
      </c>
      <c r="C318" s="225">
        <f>E318-B318</f>
        <v>8543.7812652</v>
      </c>
      <c r="D318" s="191"/>
      <c r="E318" s="258">
        <f>102468.95+400.9</f>
        <v>102869.84999999999</v>
      </c>
      <c r="F318" s="193">
        <f>B318*1</f>
        <v>94326.06873479999</v>
      </c>
      <c r="G318" s="194">
        <f>8.78*5441.7</f>
        <v>47778.126</v>
      </c>
      <c r="H318" s="195">
        <f>F318-G318+C318</f>
        <v>55091.723999999995</v>
      </c>
      <c r="I318" s="139" t="s">
        <v>32</v>
      </c>
      <c r="J318" s="117">
        <f>1.15*5441.7</f>
        <v>6257.954999999999</v>
      </c>
    </row>
    <row r="319" spans="1:10" ht="12.75">
      <c r="A319" s="269"/>
      <c r="B319" s="172"/>
      <c r="C319" s="173"/>
      <c r="D319" s="173"/>
      <c r="E319" s="196"/>
      <c r="F319" s="175"/>
      <c r="G319" s="176"/>
      <c r="H319" s="177"/>
      <c r="I319" s="124" t="s">
        <v>85</v>
      </c>
      <c r="J319" s="125">
        <f>2.62*5441.7</f>
        <v>14257.254</v>
      </c>
    </row>
    <row r="320" spans="1:10" ht="12.75">
      <c r="A320" s="269"/>
      <c r="B320" s="178"/>
      <c r="C320" s="179"/>
      <c r="D320" s="179"/>
      <c r="E320" s="200"/>
      <c r="F320" s="175"/>
      <c r="G320" s="176"/>
      <c r="H320" s="177"/>
      <c r="I320" s="227" t="s">
        <v>155</v>
      </c>
      <c r="J320" s="125">
        <f>1.21*5441.7</f>
        <v>6584.456999999999</v>
      </c>
    </row>
    <row r="321" spans="1:10" ht="24">
      <c r="A321" s="269"/>
      <c r="B321" s="214"/>
      <c r="C321" s="182"/>
      <c r="D321" s="182"/>
      <c r="E321" s="177"/>
      <c r="F321" s="214"/>
      <c r="G321" s="182"/>
      <c r="H321" s="177"/>
      <c r="I321" s="130" t="s">
        <v>218</v>
      </c>
      <c r="J321" s="215">
        <v>360</v>
      </c>
    </row>
    <row r="322" spans="1:10" ht="36">
      <c r="A322" s="269"/>
      <c r="B322" s="214"/>
      <c r="C322" s="182"/>
      <c r="D322" s="182"/>
      <c r="E322" s="177"/>
      <c r="F322" s="214"/>
      <c r="G322" s="182"/>
      <c r="H322" s="177"/>
      <c r="I322" s="68" t="s">
        <v>219</v>
      </c>
      <c r="J322" s="215">
        <v>669</v>
      </c>
    </row>
    <row r="323" spans="1:10" ht="24">
      <c r="A323" s="269"/>
      <c r="B323" s="214"/>
      <c r="C323" s="182"/>
      <c r="D323" s="182"/>
      <c r="E323" s="177"/>
      <c r="F323" s="214"/>
      <c r="G323" s="182"/>
      <c r="H323" s="177"/>
      <c r="I323" s="135" t="s">
        <v>220</v>
      </c>
      <c r="J323" s="215">
        <v>430</v>
      </c>
    </row>
    <row r="324" spans="1:10" ht="24">
      <c r="A324" s="269"/>
      <c r="B324" s="214"/>
      <c r="C324" s="182"/>
      <c r="D324" s="182"/>
      <c r="E324" s="177"/>
      <c r="F324" s="214"/>
      <c r="G324" s="182"/>
      <c r="H324" s="177"/>
      <c r="I324" s="68" t="s">
        <v>221</v>
      </c>
      <c r="J324" s="215">
        <v>42</v>
      </c>
    </row>
    <row r="325" spans="1:10" ht="12.75">
      <c r="A325" s="269"/>
      <c r="B325" s="214"/>
      <c r="C325" s="182"/>
      <c r="D325" s="182"/>
      <c r="E325" s="177"/>
      <c r="F325" s="214"/>
      <c r="G325" s="182"/>
      <c r="H325" s="177"/>
      <c r="I325" s="216" t="s">
        <v>222</v>
      </c>
      <c r="J325" s="151">
        <v>100</v>
      </c>
    </row>
    <row r="326" spans="1:10" ht="12.75">
      <c r="A326" s="269"/>
      <c r="B326" s="214"/>
      <c r="C326" s="182"/>
      <c r="D326" s="182"/>
      <c r="E326" s="177"/>
      <c r="F326" s="214"/>
      <c r="G326" s="182"/>
      <c r="H326" s="177"/>
      <c r="I326" s="130" t="s">
        <v>223</v>
      </c>
      <c r="J326" s="151">
        <v>50</v>
      </c>
    </row>
    <row r="327" spans="1:10" ht="12.75">
      <c r="A327" s="269"/>
      <c r="B327" s="214"/>
      <c r="C327" s="182"/>
      <c r="D327" s="182"/>
      <c r="E327" s="177"/>
      <c r="F327" s="214"/>
      <c r="G327" s="182"/>
      <c r="H327" s="177"/>
      <c r="I327" s="130" t="s">
        <v>224</v>
      </c>
      <c r="J327" s="215">
        <v>151</v>
      </c>
    </row>
    <row r="328" spans="1:10" ht="24">
      <c r="A328" s="269"/>
      <c r="B328" s="214"/>
      <c r="C328" s="182"/>
      <c r="D328" s="182"/>
      <c r="E328" s="177"/>
      <c r="F328" s="214"/>
      <c r="G328" s="182"/>
      <c r="H328" s="177"/>
      <c r="I328" s="68" t="s">
        <v>225</v>
      </c>
      <c r="J328" s="215">
        <v>64</v>
      </c>
    </row>
    <row r="329" spans="1:10" ht="24">
      <c r="A329" s="269"/>
      <c r="B329" s="214"/>
      <c r="C329" s="182"/>
      <c r="D329" s="182"/>
      <c r="E329" s="177"/>
      <c r="F329" s="214"/>
      <c r="G329" s="182"/>
      <c r="H329" s="177"/>
      <c r="I329" s="130" t="s">
        <v>226</v>
      </c>
      <c r="J329" s="151">
        <v>1700</v>
      </c>
    </row>
    <row r="330" spans="1:10" ht="24.75" thickBot="1">
      <c r="A330" s="269"/>
      <c r="B330" s="214"/>
      <c r="C330" s="182"/>
      <c r="D330" s="182"/>
      <c r="E330" s="177"/>
      <c r="F330" s="214"/>
      <c r="G330" s="182"/>
      <c r="H330" s="177"/>
      <c r="I330" s="130" t="s">
        <v>78</v>
      </c>
      <c r="J330" s="151">
        <v>-9486.32</v>
      </c>
    </row>
    <row r="331" spans="1:10" ht="13.5" thickBot="1">
      <c r="A331" s="8" t="s">
        <v>22</v>
      </c>
      <c r="B331" s="217">
        <f>SUM(B209:B318)</f>
        <v>1105008.1793772</v>
      </c>
      <c r="C331" s="218">
        <f>SUM(C209:C318)</f>
        <v>-18460.559377199956</v>
      </c>
      <c r="D331" s="219"/>
      <c r="E331" s="220">
        <f>SUM(E209:E330)</f>
        <v>1086547.6199999999</v>
      </c>
      <c r="F331" s="221">
        <f>SUM(F209:F318)</f>
        <v>1105008.1793772</v>
      </c>
      <c r="G331" s="222">
        <f>SUM(G209:G318)</f>
        <v>547542.882</v>
      </c>
      <c r="H331" s="223">
        <f>SUM(H209:H318)</f>
        <v>546345.1154696001</v>
      </c>
      <c r="I331" s="12"/>
      <c r="J331" s="18"/>
    </row>
    <row r="332" spans="1:10" ht="13.5" thickBot="1">
      <c r="A332" s="6"/>
      <c r="B332" s="26"/>
      <c r="C332" s="27"/>
      <c r="D332" s="27"/>
      <c r="E332" s="28"/>
      <c r="F332" s="29"/>
      <c r="G332" s="29"/>
      <c r="H332" s="29"/>
      <c r="I332" s="13" t="s">
        <v>23</v>
      </c>
      <c r="J332" s="265">
        <f>SUM(J209:J330)</f>
        <v>601999.5139999997</v>
      </c>
    </row>
    <row r="333" spans="1:10" ht="13.5" thickBot="1">
      <c r="A333" s="4"/>
      <c r="B333" s="1"/>
      <c r="C333" s="2"/>
      <c r="D333" s="2"/>
      <c r="E333" s="3"/>
      <c r="F333" s="270"/>
      <c r="G333" s="271"/>
      <c r="H333" s="271"/>
      <c r="I333" s="272"/>
      <c r="J333" s="19"/>
    </row>
    <row r="334" spans="9:10" ht="13.5" thickBot="1">
      <c r="I334" s="11" t="s">
        <v>227</v>
      </c>
      <c r="J334" s="224">
        <f>H331+J208-J332</f>
        <v>75350.0801046004</v>
      </c>
    </row>
  </sheetData>
  <sheetProtection/>
  <mergeCells count="88">
    <mergeCell ref="F199:I199"/>
    <mergeCell ref="A152:A155"/>
    <mergeCell ref="A156:A164"/>
    <mergeCell ref="A165:A168"/>
    <mergeCell ref="A169:A176"/>
    <mergeCell ref="A177:A185"/>
    <mergeCell ref="A186:A196"/>
    <mergeCell ref="A111:A117"/>
    <mergeCell ref="A118:A124"/>
    <mergeCell ref="A125:A131"/>
    <mergeCell ref="A132:A137"/>
    <mergeCell ref="A138:A146"/>
    <mergeCell ref="A147:A151"/>
    <mergeCell ref="G94:G95"/>
    <mergeCell ref="H94:H95"/>
    <mergeCell ref="I94:J94"/>
    <mergeCell ref="B96:E96"/>
    <mergeCell ref="A97:A104"/>
    <mergeCell ref="A105:A110"/>
    <mergeCell ref="A91:J91"/>
    <mergeCell ref="A92:J92"/>
    <mergeCell ref="A93:A95"/>
    <mergeCell ref="B93:E93"/>
    <mergeCell ref="F93:J93"/>
    <mergeCell ref="B94:B95"/>
    <mergeCell ref="C94:C95"/>
    <mergeCell ref="D94:D95"/>
    <mergeCell ref="E94:E95"/>
    <mergeCell ref="F94:F95"/>
    <mergeCell ref="A2:J2"/>
    <mergeCell ref="A73:A77"/>
    <mergeCell ref="A78:A82"/>
    <mergeCell ref="A65:A66"/>
    <mergeCell ref="A19:A21"/>
    <mergeCell ref="A22:A24"/>
    <mergeCell ref="A52:A64"/>
    <mergeCell ref="A67:A72"/>
    <mergeCell ref="A3:J3"/>
    <mergeCell ref="A4:A6"/>
    <mergeCell ref="B4:E4"/>
    <mergeCell ref="F4:J4"/>
    <mergeCell ref="B5:B6"/>
    <mergeCell ref="C5:C6"/>
    <mergeCell ref="D5:D6"/>
    <mergeCell ref="E5:E6"/>
    <mergeCell ref="F5:F6"/>
    <mergeCell ref="G5:G6"/>
    <mergeCell ref="H5:H6"/>
    <mergeCell ref="F85:I85"/>
    <mergeCell ref="A25:A37"/>
    <mergeCell ref="A38:A40"/>
    <mergeCell ref="A41:A51"/>
    <mergeCell ref="I5:J5"/>
    <mergeCell ref="B7:E7"/>
    <mergeCell ref="A8:A10"/>
    <mergeCell ref="A11:A12"/>
    <mergeCell ref="A13:A15"/>
    <mergeCell ref="A16:A18"/>
    <mergeCell ref="A203:J203"/>
    <mergeCell ref="A204:J204"/>
    <mergeCell ref="A205:A207"/>
    <mergeCell ref="B205:E205"/>
    <mergeCell ref="F205:J205"/>
    <mergeCell ref="B206:B207"/>
    <mergeCell ref="C206:C207"/>
    <mergeCell ref="D206:D207"/>
    <mergeCell ref="E206:E207"/>
    <mergeCell ref="F206:F207"/>
    <mergeCell ref="G206:G207"/>
    <mergeCell ref="H206:H207"/>
    <mergeCell ref="I206:J206"/>
    <mergeCell ref="B208:E208"/>
    <mergeCell ref="A209:A219"/>
    <mergeCell ref="A220:A229"/>
    <mergeCell ref="A230:A235"/>
    <mergeCell ref="A237:A239"/>
    <mergeCell ref="A240:A245"/>
    <mergeCell ref="A246:A258"/>
    <mergeCell ref="A259:A266"/>
    <mergeCell ref="A267:A271"/>
    <mergeCell ref="A318:A330"/>
    <mergeCell ref="F333:I333"/>
    <mergeCell ref="A272:A275"/>
    <mergeCell ref="A276:A285"/>
    <mergeCell ref="A290:A296"/>
    <mergeCell ref="A297:A301"/>
    <mergeCell ref="A302:A306"/>
    <mergeCell ref="A307:A317"/>
  </mergeCells>
  <printOptions/>
  <pageMargins left="0.17" right="0.17" top="0.17" bottom="0.16" header="0.17" footer="0.16"/>
  <pageSetup horizontalDpi="600" verticalDpi="600" orientation="landscape" paperSize="9" r:id="rId1"/>
  <ignoredErrors>
    <ignoredError sqref="J139 J148 J157 J166 J178 J18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Сибирь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Водовозов С. В.</dc:creator>
  <cp:keywords/>
  <dc:description/>
  <cp:lastModifiedBy>Admin</cp:lastModifiedBy>
  <cp:lastPrinted>2016-04-09T05:15:37Z</cp:lastPrinted>
  <dcterms:created xsi:type="dcterms:W3CDTF">2010-06-22T06:42:29Z</dcterms:created>
  <dcterms:modified xsi:type="dcterms:W3CDTF">2018-05-14T06:48:03Z</dcterms:modified>
  <cp:category/>
  <cp:version/>
  <cp:contentType/>
  <cp:contentStatus/>
</cp:coreProperties>
</file>