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95" windowHeight="8970" tabRatio="598" activeTab="0"/>
  </bookViews>
  <sheets>
    <sheet name="Текущий ремон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<sst xmlns="http://schemas.openxmlformats.org/spreadsheetml/2006/main" count="152" uniqueCount="89">
  <si>
    <t>начис. факт</t>
  </si>
  <si>
    <t>дотация факт</t>
  </si>
  <si>
    <t>ИТОГО:</t>
  </si>
  <si>
    <t>Всего начисл.</t>
  </si>
  <si>
    <t>Постоян. затраты</t>
  </si>
  <si>
    <t>средства на т.рем.</t>
  </si>
  <si>
    <t>Выполнено т.ремонта</t>
  </si>
  <si>
    <t>вид работы</t>
  </si>
  <si>
    <t>сумма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</si>
  <si>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</si>
  <si>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</si>
  <si>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</si>
  <si>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</si>
  <si>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</si>
  <si>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</si>
  <si>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</si>
  <si>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</si>
  <si>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</si>
  <si>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</si>
  <si>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</si>
  <si>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</si>
  <si>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Всего:</t>
  </si>
  <si>
    <r>
      <t xml:space="preserve">                                                    </t>
    </r>
    <r>
      <rPr>
        <b/>
        <sz val="10"/>
        <rFont val="Arial Cyr"/>
        <family val="2"/>
      </rPr>
      <t xml:space="preserve">Итого: </t>
    </r>
  </si>
  <si>
    <t xml:space="preserve">ДОХОДЫ </t>
  </si>
  <si>
    <t>промывка и опрессовка тепловых узлов</t>
  </si>
  <si>
    <t xml:space="preserve">      I. по содержанию и текущему ремонту мест общего пользования жилого дома № 3 по ул. Крайняя</t>
  </si>
  <si>
    <t>Услуги ООО "РИЦ"</t>
  </si>
  <si>
    <t>вывоз крупногабаритного мусора</t>
  </si>
  <si>
    <t>переплата факт</t>
  </si>
  <si>
    <t>переходящий остаток на 2016 год</t>
  </si>
  <si>
    <t xml:space="preserve">РАСХОДЫ ПО ООО "ЛИДЕР УК" </t>
  </si>
  <si>
    <t xml:space="preserve">                                                                                                          Отчёт за 2015 г.                                                                                                                                                                                                                                                   </t>
  </si>
  <si>
    <t>2015 г.</t>
  </si>
  <si>
    <t>во II п. на 3 эт. (кв. № 15,16) - ревизия межэтажного эл. щита (автомат 63 А - 2 шт., 40 А - 2 шт., 25 А - 4шт., дин. рейка - 2шт.)</t>
  </si>
  <si>
    <t>в подвале - установка замка - 1 шт.</t>
  </si>
  <si>
    <t>в кв. № 11 - вызов аварийной службы</t>
  </si>
  <si>
    <t>в кв. № 17 - замена ш. крана d 15 мм - 1 шт., соединение d 15 мм вн.р. - 1 шт.</t>
  </si>
  <si>
    <t xml:space="preserve">в IIIп. на 1 эт. - замена эл. лампочки 40 Вт - 1 шт. </t>
  </si>
  <si>
    <t xml:space="preserve">в Iп. - установлена пружина - 1 шт. на деревянную дверь в подъезде </t>
  </si>
  <si>
    <t>в подвале (кв. № 33) - установлен шар.кран d 20 мм - 1 шт.</t>
  </si>
  <si>
    <t>в I, II п. - подключение подъездного отопления (труба d 15 мм - 4,5 м., соединение d 15 мм вн. р. - 4 шт., соединение d 15 мм н. р. - 4 шт.)</t>
  </si>
  <si>
    <t>прочистка дороги вдоль дома,   строительство снежной горки (погрузчиком  1 час 5 мин.)</t>
  </si>
  <si>
    <t xml:space="preserve">переходящий долг                                                   </t>
  </si>
  <si>
    <t xml:space="preserve">                                                                                                          Отчёт за 2016 г.                                                                                                                                                                                                                                                   </t>
  </si>
  <si>
    <t>недоплата факт</t>
  </si>
  <si>
    <t>2016 г.</t>
  </si>
  <si>
    <t xml:space="preserve">переходящий долг с 2015 года                                                   </t>
  </si>
  <si>
    <t>услуги ООО "РИЦ"</t>
  </si>
  <si>
    <t>содержание УК</t>
  </si>
  <si>
    <t xml:space="preserve">сброс снега и наледи с  кровли </t>
  </si>
  <si>
    <t xml:space="preserve">Iп. 5 эт., IIп. 2 эт. - зам. эл. лампочки 40 Вт - 2 шт. </t>
  </si>
  <si>
    <t xml:space="preserve">IIIп.- зам. эл. лампочки 40 Вт - 1 шт. </t>
  </si>
  <si>
    <t>прочистка дороги от снега вдоль дома и подъезд к контейнерам (погрузчиком 6 час. 40 мин.)</t>
  </si>
  <si>
    <t>I п. 2 эт. (кв. № 3,4) - ревизия межэтажного эл. щита (автомат 63 А - 2 шт., 40 А - 2 шт., 25 А - 5шт., дин. рейка - 3шт., провод - 3м., 0шина-2 шт.)</t>
  </si>
  <si>
    <t xml:space="preserve">IIIп. 5 эт. - зам. ЭСУ - 1 шт., эл. лампочки 40Вт - 1 шт. </t>
  </si>
  <si>
    <t>кв. № 45 - вызов аварийной службы</t>
  </si>
  <si>
    <t>III п. 4 эт. (кв. № 30,31,32) - ревизия межэтажного эл. щита (автомат 40А 2п.- 3 шт., 40 А - 3 шт., 25 А - 5 шт., дин. рейка - 2шт., провод - 2м.)</t>
  </si>
  <si>
    <t>III п. 1 эт. (кв. № 21,22,23) - ревизия межэтажного эл. щита (автомат 40А 2п.- 3 шт., 40 А - 3 шт., 25 А - 6 шт., 3 А - 1 шт, дин. рейка - 2шт., провод - 2,5м.)</t>
  </si>
  <si>
    <t>III п. 2 эт. (кв. № 24,25,26) - ревизия межэтажного эл. щита (автомат 40А 2п.- 3 шт., 40 А - 3 шт., 25 А - 6 шт.,  дин. рейка - 2шт., провод - 3м.)</t>
  </si>
  <si>
    <t>I п. - ревизия общедомового эл. щита (предохранитель 100 А - 1 шт.)</t>
  </si>
  <si>
    <t xml:space="preserve">Iп. 3 эт., IIп. 1 эт. - зам. ЭСУ - 1 шт., эл. лампочки 40Вт - 2 шт. </t>
  </si>
  <si>
    <t>II п. 1 эт. (кв. № 11,12) - ревизия межэтажного эл. щита (автомат 40А 2п.- 2 шт., 40 А - 2 шт., 25 А - 5шт., дин. рейка - 3шт., провод - 2м., 0шина-1 шт.)</t>
  </si>
  <si>
    <t xml:space="preserve">привезен, рассыпан щебень 20 тонн., изготовление клумб из шин - 20 шт., заполнение клумб землей </t>
  </si>
  <si>
    <t>побелка поребрика около дома</t>
  </si>
  <si>
    <t>окраска элементов на детской площадке</t>
  </si>
  <si>
    <t xml:space="preserve">около дома скошена трава </t>
  </si>
  <si>
    <t>привезен, рассыпан щебень 13,3 т., горельник - 10т.</t>
  </si>
  <si>
    <t>вывоз твердых бытовых отходов</t>
  </si>
  <si>
    <t>промывка и опрессовка системы отопления</t>
  </si>
  <si>
    <t>частичный ремонт кровли  (шифер- 2 шт.)</t>
  </si>
  <si>
    <t>кв. № 33 - частичный ремонт кровли  (шифер- 7 шт., технониколь - 3 м².)</t>
  </si>
  <si>
    <t>IV п. 2 эт. (кв. № 39,40,41) - ревизия межэтажного эл. щита (автомат 63 А - 3 шт., 40 А - 3 шт., 25 А - 6 шт., дин. рейка - 3шт.)</t>
  </si>
  <si>
    <t>дезиксекция подвального помещения</t>
  </si>
  <si>
    <t>IVп. (уличн. освещение) - замена в прожекторе фотоэлемента - 1 шт., лампы ДРЛ-250 - 1шт.</t>
  </si>
  <si>
    <t xml:space="preserve">IIп. 2эт., IIIп. 2,3 эт. - зам. эл. лампочек 40Вт - 3 шт. </t>
  </si>
  <si>
    <t>подвал (м/д I и II п.) - замена соединения d 15 вн.р.  - 1 шт.)</t>
  </si>
  <si>
    <t>демонтаж прибора учета (теплосчетчика) на поверку</t>
  </si>
  <si>
    <t>прочистка дороги от снега вдоль дома и подъезд к контейнерам (погрузчиком 40 мин.)</t>
  </si>
  <si>
    <t>прочистка дороги от снега вдоль дома и подъезд к контейнерам (погрузчиком 25 мин.)</t>
  </si>
  <si>
    <t>строительство снежной горки (погрузчиком  47 мин.)</t>
  </si>
  <si>
    <t xml:space="preserve">IIIп. 1эт. - замена эл. лампочки 40Вт - 1 шт. </t>
  </si>
  <si>
    <t>прочистка дороги вдоль дома,   строительство снежной горки (погрузчиком  50 мин.)</t>
  </si>
  <si>
    <t>в т/узле - замена дискового затвора d 80 мм - 1 шт.</t>
  </si>
  <si>
    <t>прочистка дороги от снега вдоль дома и подъезд к контейнерам (погрузчиком 52 мин.)</t>
  </si>
  <si>
    <t>благоустройство снежной горки (залили водой)</t>
  </si>
  <si>
    <t>сброс снега и наледи с  кровли (со стороны подъездов)</t>
  </si>
  <si>
    <t>переходящий остаток на 2017 год</t>
  </si>
  <si>
    <t xml:space="preserve"> </t>
  </si>
  <si>
    <t xml:space="preserve">I, II, III, IVп. - установка почтовых ящиков с замками - 50 шт.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</si>
</sst>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2"/>
      <name val="Arial Cyr"/>
      <family val="0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b/>
      <sz val="9"/>
      <color indexed="30"/>
      <name val="Arial Cyr"/>
      <family val="0"/>
    </font>
    <font>
      <sz val="9"/>
      <color indexed="30"/>
      <name val="Arial Cyr"/>
      <family val="0"/>
    </font>
    <font>
      <sz val="8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4" tint="-0.24997000396251678"/>
      <name val="Arial Cyr"/>
      <family val="0"/>
    </font>
    <font>
      <sz val="8"/>
      <color rgb="FFFF0000"/>
      <name val="Arial Cyr"/>
      <family val="2"/>
    </font>
    <font>
      <sz val="9"/>
      <color rgb="FFFF0000"/>
      <name val="Arial Cyr"/>
      <family val="2"/>
    </font>
    <font>
      <b/>
      <sz val="9"/>
      <color rgb="FF0070C0"/>
      <name val="Arial Cyr"/>
      <family val="0"/>
    </font>
    <font>
      <sz val="9"/>
      <color rgb="FF0070C0"/>
      <name val="Arial Cyr"/>
      <family val="0"/>
    </font>
    <font>
      <sz val="8"/>
      <color rgb="FF0070C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left" wrapText="1"/>
    </xf>
    <xf numFmtId="0" fontId="5" fillId="0" borderId="14" xfId="0" applyFont="1" applyBorder="1" applyAlignment="1">
      <alignment horizontal="right"/>
    </xf>
    <xf numFmtId="0" fontId="1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33" borderId="14" xfId="0" applyFont="1" applyFill="1" applyBorder="1" applyAlignment="1">
      <alignment horizontal="center"/>
    </xf>
    <xf numFmtId="0" fontId="4" fillId="0" borderId="24" xfId="0" applyFont="1" applyBorder="1" applyAlignment="1">
      <alignment horizontal="right" vertical="center"/>
    </xf>
    <xf numFmtId="0" fontId="4" fillId="34" borderId="14" xfId="0" applyFont="1" applyFill="1" applyBorder="1" applyAlignment="1">
      <alignment wrapText="1"/>
    </xf>
    <xf numFmtId="0" fontId="4" fillId="35" borderId="17" xfId="0" applyFont="1" applyFill="1" applyBorder="1" applyAlignment="1">
      <alignment horizontal="left" wrapText="1"/>
    </xf>
    <xf numFmtId="0" fontId="4" fillId="0" borderId="20" xfId="0" applyFont="1" applyBorder="1" applyAlignment="1">
      <alignment horizontal="right" vertical="center"/>
    </xf>
    <xf numFmtId="0" fontId="4" fillId="0" borderId="25" xfId="0" applyFont="1" applyBorder="1" applyAlignment="1">
      <alignment horizontal="left" wrapText="1"/>
    </xf>
    <xf numFmtId="0" fontId="4" fillId="0" borderId="17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26" xfId="0" applyFont="1" applyFill="1" applyBorder="1" applyAlignment="1">
      <alignment horizontal="right" vertical="center"/>
    </xf>
    <xf numFmtId="0" fontId="4" fillId="35" borderId="13" xfId="0" applyFont="1" applyFill="1" applyBorder="1" applyAlignment="1">
      <alignment horizontal="right" vertical="center"/>
    </xf>
    <xf numFmtId="0" fontId="47" fillId="0" borderId="17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25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0" fillId="0" borderId="20" xfId="0" applyFont="1" applyBorder="1" applyAlignment="1">
      <alignment vertical="center"/>
    </xf>
    <xf numFmtId="0" fontId="47" fillId="0" borderId="24" xfId="0" applyFont="1" applyBorder="1" applyAlignment="1">
      <alignment horizontal="left" wrapText="1"/>
    </xf>
    <xf numFmtId="0" fontId="4" fillId="0" borderId="31" xfId="0" applyFont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1" xfId="0" applyFont="1" applyBorder="1" applyAlignment="1">
      <alignment horizontal="left" vertical="center" wrapText="1"/>
    </xf>
    <xf numFmtId="0" fontId="4" fillId="35" borderId="24" xfId="0" applyFont="1" applyFill="1" applyBorder="1" applyAlignment="1">
      <alignment horizontal="right" vertical="center" wrapText="1"/>
    </xf>
    <xf numFmtId="2" fontId="1" fillId="33" borderId="14" xfId="0" applyNumberFormat="1" applyFont="1" applyFill="1" applyBorder="1" applyAlignment="1">
      <alignment/>
    </xf>
    <xf numFmtId="2" fontId="5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2" fontId="1" fillId="0" borderId="34" xfId="0" applyNumberFormat="1" applyFont="1" applyBorder="1" applyAlignment="1">
      <alignment horizontal="right"/>
    </xf>
    <xf numFmtId="2" fontId="1" fillId="33" borderId="14" xfId="0" applyNumberFormat="1" applyFont="1" applyFill="1" applyBorder="1" applyAlignment="1">
      <alignment horizontal="right"/>
    </xf>
    <xf numFmtId="2" fontId="5" fillId="0" borderId="33" xfId="0" applyNumberFormat="1" applyFont="1" applyBorder="1" applyAlignment="1">
      <alignment/>
    </xf>
    <xf numFmtId="2" fontId="5" fillId="0" borderId="35" xfId="0" applyNumberFormat="1" applyFont="1" applyBorder="1" applyAlignment="1">
      <alignment horizontal="right"/>
    </xf>
    <xf numFmtId="2" fontId="4" fillId="0" borderId="36" xfId="0" applyNumberFormat="1" applyFont="1" applyBorder="1" applyAlignment="1">
      <alignment horizontal="right"/>
    </xf>
    <xf numFmtId="2" fontId="5" fillId="0" borderId="37" xfId="0" applyNumberFormat="1" applyFont="1" applyBorder="1" applyAlignment="1">
      <alignment horizontal="right"/>
    </xf>
    <xf numFmtId="2" fontId="5" fillId="0" borderId="38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4" fillId="0" borderId="39" xfId="0" applyNumberFormat="1" applyFont="1" applyBorder="1" applyAlignment="1">
      <alignment/>
    </xf>
    <xf numFmtId="2" fontId="4" fillId="36" borderId="37" xfId="0" applyNumberFormat="1" applyFont="1" applyFill="1" applyBorder="1" applyAlignment="1">
      <alignment/>
    </xf>
    <xf numFmtId="2" fontId="0" fillId="34" borderId="14" xfId="0" applyNumberFormat="1" applyFill="1" applyBorder="1" applyAlignment="1">
      <alignment/>
    </xf>
    <xf numFmtId="2" fontId="5" fillId="0" borderId="40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2" fontId="4" fillId="0" borderId="38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2" fontId="4" fillId="0" borderId="41" xfId="0" applyNumberFormat="1" applyFont="1" applyBorder="1" applyAlignment="1">
      <alignment horizontal="right"/>
    </xf>
    <xf numFmtId="2" fontId="4" fillId="0" borderId="42" xfId="0" applyNumberFormat="1" applyFont="1" applyBorder="1" applyAlignment="1">
      <alignment horizontal="right"/>
    </xf>
    <xf numFmtId="2" fontId="4" fillId="0" borderId="43" xfId="0" applyNumberFormat="1" applyFont="1" applyBorder="1" applyAlignment="1">
      <alignment horizontal="right"/>
    </xf>
    <xf numFmtId="2" fontId="4" fillId="0" borderId="42" xfId="0" applyNumberFormat="1" applyFont="1" applyBorder="1" applyAlignment="1">
      <alignment horizontal="left" wrapText="1"/>
    </xf>
    <xf numFmtId="2" fontId="4" fillId="0" borderId="43" xfId="0" applyNumberFormat="1" applyFont="1" applyBorder="1" applyAlignment="1">
      <alignment horizontal="left" wrapText="1"/>
    </xf>
    <xf numFmtId="2" fontId="4" fillId="0" borderId="36" xfId="0" applyNumberFormat="1" applyFont="1" applyBorder="1" applyAlignment="1">
      <alignment horizontal="left" wrapText="1"/>
    </xf>
    <xf numFmtId="2" fontId="2" fillId="0" borderId="38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42" xfId="0" applyNumberFormat="1" applyFont="1" applyBorder="1" applyAlignment="1">
      <alignment horizontal="right"/>
    </xf>
    <xf numFmtId="2" fontId="2" fillId="0" borderId="43" xfId="0" applyNumberFormat="1" applyFont="1" applyBorder="1" applyAlignment="1">
      <alignment horizontal="right"/>
    </xf>
    <xf numFmtId="2" fontId="48" fillId="0" borderId="38" xfId="0" applyNumberFormat="1" applyFont="1" applyBorder="1" applyAlignment="1">
      <alignment horizontal="right"/>
    </xf>
    <xf numFmtId="2" fontId="48" fillId="0" borderId="0" xfId="0" applyNumberFormat="1" applyFont="1" applyBorder="1" applyAlignment="1">
      <alignment horizontal="right"/>
    </xf>
    <xf numFmtId="2" fontId="49" fillId="0" borderId="38" xfId="0" applyNumberFormat="1" applyFont="1" applyBorder="1" applyAlignment="1">
      <alignment horizontal="right"/>
    </xf>
    <xf numFmtId="2" fontId="49" fillId="0" borderId="0" xfId="0" applyNumberFormat="1" applyFont="1" applyBorder="1" applyAlignment="1">
      <alignment horizontal="right"/>
    </xf>
    <xf numFmtId="2" fontId="49" fillId="0" borderId="35" xfId="0" applyNumberFormat="1" applyFont="1" applyBorder="1" applyAlignment="1">
      <alignment horizontal="right"/>
    </xf>
    <xf numFmtId="0" fontId="4" fillId="35" borderId="43" xfId="0" applyFont="1" applyFill="1" applyBorder="1" applyAlignment="1">
      <alignment horizontal="left" wrapText="1"/>
    </xf>
    <xf numFmtId="2" fontId="2" fillId="0" borderId="44" xfId="0" applyNumberFormat="1" applyFont="1" applyBorder="1" applyAlignment="1">
      <alignment/>
    </xf>
    <xf numFmtId="2" fontId="2" fillId="0" borderId="45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2" fontId="4" fillId="0" borderId="42" xfId="0" applyNumberFormat="1" applyFont="1" applyBorder="1" applyAlignment="1">
      <alignment/>
    </xf>
    <xf numFmtId="2" fontId="1" fillId="0" borderId="37" xfId="0" applyNumberFormat="1" applyFont="1" applyBorder="1" applyAlignment="1">
      <alignment horizontal="right"/>
    </xf>
    <xf numFmtId="0" fontId="4" fillId="35" borderId="14" xfId="0" applyFont="1" applyFill="1" applyBorder="1" applyAlignment="1">
      <alignment wrapText="1"/>
    </xf>
    <xf numFmtId="2" fontId="4" fillId="35" borderId="14" xfId="0" applyNumberFormat="1" applyFont="1" applyFill="1" applyBorder="1" applyAlignment="1">
      <alignment wrapText="1"/>
    </xf>
    <xf numFmtId="0" fontId="4" fillId="0" borderId="47" xfId="0" applyFont="1" applyBorder="1" applyAlignment="1">
      <alignment horizontal="right" vertical="center"/>
    </xf>
    <xf numFmtId="0" fontId="5" fillId="34" borderId="14" xfId="0" applyFont="1" applyFill="1" applyBorder="1" applyAlignment="1">
      <alignment wrapText="1"/>
    </xf>
    <xf numFmtId="2" fontId="5" fillId="34" borderId="14" xfId="0" applyNumberFormat="1" applyFont="1" applyFill="1" applyBorder="1" applyAlignment="1">
      <alignment wrapText="1"/>
    </xf>
    <xf numFmtId="0" fontId="4" fillId="0" borderId="27" xfId="0" applyFont="1" applyBorder="1" applyAlignment="1">
      <alignment horizontal="left" wrapText="1"/>
    </xf>
    <xf numFmtId="2" fontId="4" fillId="0" borderId="39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/>
    </xf>
    <xf numFmtId="2" fontId="50" fillId="0" borderId="0" xfId="0" applyNumberFormat="1" applyFont="1" applyBorder="1" applyAlignment="1">
      <alignment horizontal="right"/>
    </xf>
    <xf numFmtId="2" fontId="50" fillId="0" borderId="35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 wrapText="1"/>
    </xf>
    <xf numFmtId="2" fontId="4" fillId="0" borderId="26" xfId="0" applyNumberFormat="1" applyFont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2" fontId="5" fillId="0" borderId="22" xfId="0" applyNumberFormat="1" applyFont="1" applyBorder="1" applyAlignment="1">
      <alignment/>
    </xf>
    <xf numFmtId="2" fontId="5" fillId="0" borderId="23" xfId="0" applyNumberFormat="1" applyFont="1" applyBorder="1" applyAlignment="1">
      <alignment horizontal="right"/>
    </xf>
    <xf numFmtId="2" fontId="5" fillId="0" borderId="48" xfId="0" applyNumberFormat="1" applyFont="1" applyBorder="1" applyAlignment="1">
      <alignment horizontal="right"/>
    </xf>
    <xf numFmtId="2" fontId="5" fillId="0" borderId="42" xfId="0" applyNumberFormat="1" applyFont="1" applyBorder="1" applyAlignment="1">
      <alignment horizontal="right"/>
    </xf>
    <xf numFmtId="2" fontId="5" fillId="0" borderId="43" xfId="0" applyNumberFormat="1" applyFont="1" applyBorder="1" applyAlignment="1">
      <alignment horizontal="right"/>
    </xf>
    <xf numFmtId="2" fontId="5" fillId="0" borderId="36" xfId="0" applyNumberFormat="1" applyFont="1" applyBorder="1" applyAlignment="1">
      <alignment horizontal="right"/>
    </xf>
    <xf numFmtId="0" fontId="4" fillId="0" borderId="17" xfId="0" applyFont="1" applyBorder="1" applyAlignment="1">
      <alignment horizontal="left" vertical="center" wrapText="1"/>
    </xf>
    <xf numFmtId="0" fontId="0" fillId="0" borderId="20" xfId="0" applyFont="1" applyBorder="1" applyAlignment="1">
      <alignment vertical="center"/>
    </xf>
    <xf numFmtId="0" fontId="4" fillId="0" borderId="28" xfId="0" applyFont="1" applyBorder="1" applyAlignment="1">
      <alignment horizontal="left" wrapText="1"/>
    </xf>
    <xf numFmtId="2" fontId="4" fillId="0" borderId="38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51" fillId="0" borderId="0" xfId="0" applyNumberFormat="1" applyFont="1" applyBorder="1" applyAlignment="1">
      <alignment horizontal="right"/>
    </xf>
    <xf numFmtId="2" fontId="51" fillId="0" borderId="35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2" fontId="4" fillId="0" borderId="41" xfId="0" applyNumberFormat="1" applyFont="1" applyBorder="1" applyAlignment="1">
      <alignment horizontal="right"/>
    </xf>
    <xf numFmtId="2" fontId="4" fillId="0" borderId="42" xfId="0" applyNumberFormat="1" applyFont="1" applyBorder="1" applyAlignment="1">
      <alignment horizontal="right"/>
    </xf>
    <xf numFmtId="2" fontId="4" fillId="0" borderId="43" xfId="0" applyNumberFormat="1" applyFont="1" applyBorder="1" applyAlignment="1">
      <alignment horizontal="right"/>
    </xf>
    <xf numFmtId="2" fontId="51" fillId="0" borderId="43" xfId="0" applyNumberFormat="1" applyFont="1" applyBorder="1" applyAlignment="1">
      <alignment horizontal="right"/>
    </xf>
    <xf numFmtId="2" fontId="51" fillId="0" borderId="36" xfId="0" applyNumberFormat="1" applyFont="1" applyBorder="1" applyAlignment="1">
      <alignment horizontal="right"/>
    </xf>
    <xf numFmtId="0" fontId="4" fillId="0" borderId="24" xfId="0" applyFont="1" applyBorder="1" applyAlignment="1">
      <alignment horizontal="left" wrapText="1"/>
    </xf>
    <xf numFmtId="0" fontId="4" fillId="0" borderId="24" xfId="0" applyFont="1" applyBorder="1" applyAlignment="1">
      <alignment horizontal="right" vertical="center"/>
    </xf>
    <xf numFmtId="0" fontId="4" fillId="35" borderId="17" xfId="0" applyFont="1" applyFill="1" applyBorder="1" applyAlignment="1">
      <alignment horizontal="left" wrapText="1"/>
    </xf>
    <xf numFmtId="2" fontId="4" fillId="0" borderId="42" xfId="0" applyNumberFormat="1" applyFont="1" applyBorder="1" applyAlignment="1">
      <alignment horizontal="left" wrapText="1"/>
    </xf>
    <xf numFmtId="2" fontId="51" fillId="0" borderId="43" xfId="0" applyNumberFormat="1" applyFont="1" applyBorder="1" applyAlignment="1">
      <alignment horizontal="left" wrapText="1"/>
    </xf>
    <xf numFmtId="2" fontId="51" fillId="0" borderId="36" xfId="0" applyNumberFormat="1" applyFont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0" fontId="4" fillId="35" borderId="24" xfId="0" applyFont="1" applyFill="1" applyBorder="1" applyAlignment="1">
      <alignment horizontal="left" wrapText="1"/>
    </xf>
    <xf numFmtId="0" fontId="4" fillId="0" borderId="13" xfId="0" applyFont="1" applyBorder="1" applyAlignment="1">
      <alignment horizontal="right" vertical="center"/>
    </xf>
    <xf numFmtId="2" fontId="4" fillId="0" borderId="23" xfId="0" applyNumberFormat="1" applyFont="1" applyBorder="1" applyAlignment="1">
      <alignment horizontal="right"/>
    </xf>
    <xf numFmtId="2" fontId="5" fillId="0" borderId="38" xfId="0" applyNumberFormat="1" applyFont="1" applyBorder="1" applyAlignment="1">
      <alignment/>
    </xf>
    <xf numFmtId="0" fontId="4" fillId="35" borderId="21" xfId="0" applyFont="1" applyFill="1" applyBorder="1" applyAlignment="1">
      <alignment horizontal="left" wrapText="1"/>
    </xf>
    <xf numFmtId="0" fontId="4" fillId="35" borderId="17" xfId="0" applyNumberFormat="1" applyFont="1" applyFill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vertical="center"/>
    </xf>
    <xf numFmtId="2" fontId="4" fillId="0" borderId="36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2" fontId="50" fillId="0" borderId="23" xfId="0" applyNumberFormat="1" applyFont="1" applyBorder="1" applyAlignment="1">
      <alignment horizontal="right"/>
    </xf>
    <xf numFmtId="2" fontId="50" fillId="0" borderId="48" xfId="0" applyNumberFormat="1" applyFont="1" applyBorder="1" applyAlignment="1">
      <alignment horizontal="right"/>
    </xf>
    <xf numFmtId="2" fontId="5" fillId="0" borderId="42" xfId="0" applyNumberFormat="1" applyFont="1" applyBorder="1" applyAlignment="1">
      <alignment/>
    </xf>
    <xf numFmtId="2" fontId="50" fillId="0" borderId="43" xfId="0" applyNumberFormat="1" applyFont="1" applyBorder="1" applyAlignment="1">
      <alignment horizontal="right"/>
    </xf>
    <xf numFmtId="2" fontId="50" fillId="0" borderId="36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 vertical="center"/>
    </xf>
    <xf numFmtId="2" fontId="2" fillId="0" borderId="38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4" fillId="0" borderId="49" xfId="0" applyFont="1" applyBorder="1" applyAlignment="1">
      <alignment horizontal="left" wrapText="1"/>
    </xf>
    <xf numFmtId="2" fontId="52" fillId="0" borderId="38" xfId="0" applyNumberFormat="1" applyFont="1" applyBorder="1" applyAlignment="1">
      <alignment horizontal="right"/>
    </xf>
    <xf numFmtId="2" fontId="52" fillId="0" borderId="0" xfId="0" applyNumberFormat="1" applyFont="1" applyBorder="1" applyAlignment="1">
      <alignment horizontal="right"/>
    </xf>
    <xf numFmtId="2" fontId="51" fillId="0" borderId="38" xfId="0" applyNumberFormat="1" applyFont="1" applyBorder="1" applyAlignment="1">
      <alignment horizontal="right"/>
    </xf>
    <xf numFmtId="0" fontId="4" fillId="35" borderId="17" xfId="0" applyFont="1" applyFill="1" applyBorder="1" applyAlignment="1">
      <alignment horizontal="right" vertical="center"/>
    </xf>
    <xf numFmtId="2" fontId="52" fillId="0" borderId="42" xfId="0" applyNumberFormat="1" applyFont="1" applyBorder="1" applyAlignment="1">
      <alignment horizontal="right"/>
    </xf>
    <xf numFmtId="2" fontId="52" fillId="0" borderId="43" xfId="0" applyNumberFormat="1" applyFont="1" applyBorder="1" applyAlignment="1">
      <alignment horizontal="right"/>
    </xf>
    <xf numFmtId="2" fontId="51" fillId="0" borderId="42" xfId="0" applyNumberFormat="1" applyFont="1" applyBorder="1" applyAlignment="1">
      <alignment horizontal="left" wrapText="1"/>
    </xf>
    <xf numFmtId="0" fontId="4" fillId="0" borderId="43" xfId="0" applyFont="1" applyBorder="1" applyAlignment="1">
      <alignment horizontal="left" wrapText="1"/>
    </xf>
    <xf numFmtId="0" fontId="4" fillId="35" borderId="13" xfId="0" applyFont="1" applyFill="1" applyBorder="1" applyAlignment="1">
      <alignment horizontal="right" vertical="center"/>
    </xf>
    <xf numFmtId="2" fontId="1" fillId="34" borderId="14" xfId="0" applyNumberFormat="1" applyFont="1" applyFill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36" borderId="37" xfId="0" applyFill="1" applyBorder="1" applyAlignment="1">
      <alignment wrapText="1"/>
    </xf>
    <xf numFmtId="0" fontId="0" fillId="36" borderId="41" xfId="0" applyFill="1" applyBorder="1" applyAlignment="1">
      <alignment wrapText="1"/>
    </xf>
    <xf numFmtId="0" fontId="0" fillId="36" borderId="50" xfId="0" applyFill="1" applyBorder="1" applyAlignment="1">
      <alignment wrapText="1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4" fillId="0" borderId="37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48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6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6" fillId="0" borderId="37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51" xfId="0" applyBorder="1" applyAlignment="1">
      <alignment wrapText="1"/>
    </xf>
    <xf numFmtId="0" fontId="2" fillId="0" borderId="26" xfId="0" applyFont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2" fontId="51" fillId="0" borderId="21" xfId="0" applyNumberFormat="1" applyFont="1" applyBorder="1" applyAlignment="1">
      <alignment horizontal="right"/>
    </xf>
    <xf numFmtId="2" fontId="51" fillId="0" borderId="49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right"/>
    </xf>
    <xf numFmtId="2" fontId="2" fillId="0" borderId="52" xfId="0" applyNumberFormat="1" applyFont="1" applyBorder="1" applyAlignment="1">
      <alignment horizontal="right"/>
    </xf>
    <xf numFmtId="2" fontId="4" fillId="0" borderId="19" xfId="0" applyNumberFormat="1" applyFont="1" applyBorder="1" applyAlignment="1">
      <alignment horizontal="right"/>
    </xf>
    <xf numFmtId="2" fontId="51" fillId="0" borderId="52" xfId="0" applyNumberFormat="1" applyFont="1" applyBorder="1" applyAlignment="1">
      <alignment horizontal="right"/>
    </xf>
    <xf numFmtId="2" fontId="51" fillId="0" borderId="53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0"/>
  <sheetViews>
    <sheetView tabSelected="1" zoomScalePageLayoutView="0" workbookViewId="0" topLeftCell="A115">
      <selection activeCell="K145" sqref="K145"/>
    </sheetView>
  </sheetViews>
  <sheetFormatPr defaultColWidth="9.00390625" defaultRowHeight="12.75"/>
  <cols>
    <col min="1" max="1" width="21.875" style="0" customWidth="1"/>
    <col min="2" max="2" width="10.25390625" style="0" customWidth="1"/>
    <col min="3" max="3" width="8.75390625" style="0" customWidth="1"/>
    <col min="4" max="4" width="8.625" style="0" customWidth="1"/>
    <col min="5" max="5" width="9.875" style="0" customWidth="1"/>
    <col min="6" max="6" width="9.75390625" style="0" customWidth="1"/>
    <col min="7" max="7" width="9.625" style="0" customWidth="1"/>
    <col min="8" max="8" width="9.75390625" style="0" customWidth="1"/>
    <col min="9" max="9" width="43.125" style="0" customWidth="1"/>
    <col min="10" max="10" width="10.625" style="0" customWidth="1"/>
    <col min="11" max="11" width="9.875" style="0" customWidth="1"/>
    <col min="12" max="12" width="9.00390625" style="0" customWidth="1"/>
  </cols>
  <sheetData>
    <row r="2" spans="1:10" ht="22.5" customHeight="1">
      <c r="A2" s="174" t="s">
        <v>31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9.5" customHeight="1">
      <c r="A3" s="175" t="s">
        <v>25</v>
      </c>
      <c r="B3" s="175"/>
      <c r="C3" s="175"/>
      <c r="D3" s="175"/>
      <c r="E3" s="175"/>
      <c r="F3" s="175"/>
      <c r="G3" s="175"/>
      <c r="H3" s="175"/>
      <c r="I3" s="175"/>
      <c r="J3" s="175"/>
    </row>
    <row r="4" ht="13.5" thickBot="1">
      <c r="G4" s="7"/>
    </row>
    <row r="5" spans="1:10" ht="13.5" thickBot="1">
      <c r="A5" s="166"/>
      <c r="B5" s="169" t="s">
        <v>23</v>
      </c>
      <c r="C5" s="170"/>
      <c r="D5" s="170"/>
      <c r="E5" s="171"/>
      <c r="F5" s="169" t="s">
        <v>30</v>
      </c>
      <c r="G5" s="170"/>
      <c r="H5" s="170"/>
      <c r="I5" s="170"/>
      <c r="J5" s="171"/>
    </row>
    <row r="6" spans="1:10" ht="13.5" thickBot="1">
      <c r="A6" s="167"/>
      <c r="B6" s="151" t="s">
        <v>0</v>
      </c>
      <c r="C6" s="172" t="s">
        <v>28</v>
      </c>
      <c r="D6" s="151" t="s">
        <v>1</v>
      </c>
      <c r="E6" s="151" t="s">
        <v>2</v>
      </c>
      <c r="F6" s="151" t="s">
        <v>3</v>
      </c>
      <c r="G6" s="151" t="s">
        <v>4</v>
      </c>
      <c r="H6" s="151" t="s">
        <v>5</v>
      </c>
      <c r="I6" s="159" t="s">
        <v>6</v>
      </c>
      <c r="J6" s="160"/>
    </row>
    <row r="7" spans="1:10" ht="13.5" thickBot="1">
      <c r="A7" s="168"/>
      <c r="B7" s="153"/>
      <c r="C7" s="173"/>
      <c r="D7" s="153"/>
      <c r="E7" s="153"/>
      <c r="F7" s="153"/>
      <c r="G7" s="153"/>
      <c r="H7" s="153"/>
      <c r="I7" s="5" t="s">
        <v>7</v>
      </c>
      <c r="J7" s="5" t="s">
        <v>8</v>
      </c>
    </row>
    <row r="8" spans="1:10" ht="13.5" thickBot="1">
      <c r="A8" s="18" t="s">
        <v>32</v>
      </c>
      <c r="B8" s="161"/>
      <c r="C8" s="162"/>
      <c r="D8" s="162"/>
      <c r="E8" s="163"/>
      <c r="F8" s="16"/>
      <c r="G8" s="17"/>
      <c r="H8" s="17"/>
      <c r="I8" s="82"/>
      <c r="J8" s="83"/>
    </row>
    <row r="9" spans="1:10" ht="13.5" thickBot="1">
      <c r="A9" s="151" t="s">
        <v>9</v>
      </c>
      <c r="B9" s="47"/>
      <c r="C9" s="56"/>
      <c r="D9" s="56"/>
      <c r="E9" s="43"/>
      <c r="F9" s="50"/>
      <c r="G9" s="57"/>
      <c r="H9" s="43"/>
      <c r="I9" s="26"/>
      <c r="J9" s="53"/>
    </row>
    <row r="10" spans="1:10" ht="12.75">
      <c r="A10" s="152"/>
      <c r="B10" s="51"/>
      <c r="C10" s="52"/>
      <c r="D10" s="52"/>
      <c r="E10" s="52"/>
      <c r="F10" s="51"/>
      <c r="G10" s="52"/>
      <c r="H10" s="48"/>
      <c r="I10" s="9"/>
      <c r="J10" s="24"/>
    </row>
    <row r="11" spans="1:10" ht="13.5" thickBot="1">
      <c r="A11" s="152"/>
      <c r="B11" s="51"/>
      <c r="C11" s="52"/>
      <c r="D11" s="52"/>
      <c r="E11" s="52"/>
      <c r="F11" s="51"/>
      <c r="G11" s="52"/>
      <c r="H11" s="48"/>
      <c r="I11" s="30"/>
      <c r="J11" s="24"/>
    </row>
    <row r="12" spans="1:10" ht="13.5" thickBot="1">
      <c r="A12" s="151" t="s">
        <v>10</v>
      </c>
      <c r="B12" s="47"/>
      <c r="C12" s="56"/>
      <c r="D12" s="56"/>
      <c r="E12" s="43"/>
      <c r="F12" s="50"/>
      <c r="G12" s="57"/>
      <c r="H12" s="43"/>
      <c r="I12" s="26"/>
      <c r="J12" s="53"/>
    </row>
    <row r="13" spans="1:10" ht="12.75">
      <c r="A13" s="157"/>
      <c r="B13" s="51"/>
      <c r="C13" s="52"/>
      <c r="D13" s="52"/>
      <c r="E13" s="52"/>
      <c r="F13" s="51"/>
      <c r="G13" s="52"/>
      <c r="H13" s="48"/>
      <c r="I13" s="35"/>
      <c r="J13" s="36"/>
    </row>
    <row r="14" spans="1:10" ht="13.5" thickBot="1">
      <c r="A14" s="157"/>
      <c r="B14" s="51"/>
      <c r="C14" s="52"/>
      <c r="D14" s="52"/>
      <c r="E14" s="52"/>
      <c r="F14" s="51"/>
      <c r="G14" s="52"/>
      <c r="H14" s="48"/>
      <c r="I14" s="40"/>
      <c r="J14" s="24"/>
    </row>
    <row r="15" spans="1:10" ht="13.5" thickBot="1">
      <c r="A15" s="151" t="s">
        <v>11</v>
      </c>
      <c r="B15" s="47"/>
      <c r="C15" s="56"/>
      <c r="D15" s="56"/>
      <c r="E15" s="43"/>
      <c r="F15" s="50"/>
      <c r="G15" s="57"/>
      <c r="H15" s="43"/>
      <c r="I15" s="27"/>
      <c r="J15" s="53"/>
    </row>
    <row r="16" spans="1:10" ht="12.75">
      <c r="A16" s="152"/>
      <c r="B16" s="58"/>
      <c r="C16" s="59"/>
      <c r="D16" s="59"/>
      <c r="E16" s="59"/>
      <c r="F16" s="58"/>
      <c r="G16" s="59"/>
      <c r="H16" s="60"/>
      <c r="I16" s="35"/>
      <c r="J16" s="24"/>
    </row>
    <row r="17" spans="1:10" ht="13.5" thickBot="1">
      <c r="A17" s="152"/>
      <c r="B17" s="58"/>
      <c r="C17" s="59"/>
      <c r="D17" s="59"/>
      <c r="E17" s="59"/>
      <c r="F17" s="58"/>
      <c r="G17" s="59"/>
      <c r="H17" s="60"/>
      <c r="I17" s="9"/>
      <c r="J17" s="24"/>
    </row>
    <row r="18" spans="1:10" ht="13.5" thickBot="1">
      <c r="A18" s="151" t="s">
        <v>12</v>
      </c>
      <c r="B18" s="47"/>
      <c r="C18" s="56"/>
      <c r="D18" s="61"/>
      <c r="E18" s="43"/>
      <c r="F18" s="50"/>
      <c r="G18" s="57"/>
      <c r="H18" s="43"/>
      <c r="I18" s="27"/>
      <c r="J18" s="53"/>
    </row>
    <row r="19" spans="1:10" ht="12.75">
      <c r="A19" s="152"/>
      <c r="B19" s="58"/>
      <c r="C19" s="59"/>
      <c r="D19" s="59"/>
      <c r="E19" s="59"/>
      <c r="F19" s="58"/>
      <c r="G19" s="59"/>
      <c r="H19" s="60"/>
      <c r="I19" s="38"/>
      <c r="J19" s="24"/>
    </row>
    <row r="20" spans="1:10" ht="13.5" thickBot="1">
      <c r="A20" s="153"/>
      <c r="B20" s="58"/>
      <c r="C20" s="59"/>
      <c r="D20" s="59"/>
      <c r="E20" s="59"/>
      <c r="F20" s="58"/>
      <c r="G20" s="59"/>
      <c r="H20" s="60"/>
      <c r="I20" s="32"/>
      <c r="J20" s="22"/>
    </row>
    <row r="21" spans="1:10" ht="13.5" thickBot="1">
      <c r="A21" s="151" t="s">
        <v>13</v>
      </c>
      <c r="B21" s="47"/>
      <c r="C21" s="56"/>
      <c r="D21" s="61"/>
      <c r="E21" s="43"/>
      <c r="F21" s="50"/>
      <c r="G21" s="57"/>
      <c r="H21" s="43"/>
      <c r="I21" s="27"/>
      <c r="J21" s="53"/>
    </row>
    <row r="22" spans="1:10" ht="12.75">
      <c r="A22" s="152"/>
      <c r="B22" s="58"/>
      <c r="C22" s="59"/>
      <c r="D22" s="59"/>
      <c r="E22" s="59"/>
      <c r="F22" s="58"/>
      <c r="G22" s="59"/>
      <c r="H22" s="60"/>
      <c r="I22" s="21"/>
      <c r="J22" s="24"/>
    </row>
    <row r="23" spans="1:10" ht="13.5" thickBot="1">
      <c r="A23" s="153"/>
      <c r="B23" s="62"/>
      <c r="C23" s="63"/>
      <c r="D23" s="63"/>
      <c r="E23" s="63"/>
      <c r="F23" s="64"/>
      <c r="G23" s="65"/>
      <c r="H23" s="66"/>
      <c r="I23" s="23"/>
      <c r="J23" s="41"/>
    </row>
    <row r="24" spans="1:10" ht="13.5" thickBot="1">
      <c r="A24" s="151" t="s">
        <v>14</v>
      </c>
      <c r="B24" s="47"/>
      <c r="C24" s="56"/>
      <c r="D24" s="61"/>
      <c r="E24" s="43"/>
      <c r="F24" s="50"/>
      <c r="G24" s="57"/>
      <c r="H24" s="43"/>
      <c r="I24" s="27"/>
      <c r="J24" s="53"/>
    </row>
    <row r="25" spans="1:10" ht="13.5" thickBot="1">
      <c r="A25" s="152"/>
      <c r="B25" s="58"/>
      <c r="C25" s="59"/>
      <c r="D25" s="59"/>
      <c r="E25" s="59"/>
      <c r="F25" s="58"/>
      <c r="G25" s="59"/>
      <c r="H25" s="60"/>
      <c r="I25" s="20" t="s">
        <v>42</v>
      </c>
      <c r="J25" s="84">
        <v>-57099.05</v>
      </c>
    </row>
    <row r="26" spans="1:10" ht="13.5" thickBot="1">
      <c r="A26" s="152"/>
      <c r="B26" s="58"/>
      <c r="C26" s="59"/>
      <c r="D26" s="59"/>
      <c r="E26" s="59"/>
      <c r="F26" s="58"/>
      <c r="G26" s="59"/>
      <c r="H26" s="60"/>
      <c r="I26" s="33"/>
      <c r="J26" s="19"/>
    </row>
    <row r="27" spans="1:10" ht="13.5" thickBot="1">
      <c r="A27" s="151" t="s">
        <v>15</v>
      </c>
      <c r="B27" s="47">
        <f>14.93*2481.9</f>
        <v>37054.767</v>
      </c>
      <c r="C27" s="56">
        <v>343.54</v>
      </c>
      <c r="D27" s="61"/>
      <c r="E27" s="43">
        <f>B27+C27</f>
        <v>37398.307</v>
      </c>
      <c r="F27" s="50">
        <f>B27*1</f>
        <v>37054.767</v>
      </c>
      <c r="G27" s="57">
        <f>8.99*2481.9</f>
        <v>22312.281000000003</v>
      </c>
      <c r="H27" s="43">
        <f>F27-G27+C27</f>
        <v>15086.025999999998</v>
      </c>
      <c r="I27" s="27" t="s">
        <v>26</v>
      </c>
      <c r="J27" s="53">
        <f>1.1559*2481.9</f>
        <v>2868.82821</v>
      </c>
    </row>
    <row r="28" spans="1:10" ht="13.5" thickBot="1">
      <c r="A28" s="153"/>
      <c r="B28" s="62"/>
      <c r="C28" s="63"/>
      <c r="D28" s="63"/>
      <c r="E28" s="63"/>
      <c r="F28" s="62"/>
      <c r="G28" s="63"/>
      <c r="H28" s="49"/>
      <c r="I28" s="76" t="s">
        <v>24</v>
      </c>
      <c r="J28" s="19">
        <v>8200</v>
      </c>
    </row>
    <row r="29" spans="1:10" ht="13.5" thickBot="1">
      <c r="A29" s="151" t="s">
        <v>16</v>
      </c>
      <c r="B29" s="47">
        <f>14.93*2481.9</f>
        <v>37054.767</v>
      </c>
      <c r="C29" s="56">
        <v>343.54</v>
      </c>
      <c r="D29" s="61"/>
      <c r="E29" s="43">
        <f>B29+C29</f>
        <v>37398.307</v>
      </c>
      <c r="F29" s="50">
        <f>B29*1</f>
        <v>37054.767</v>
      </c>
      <c r="G29" s="57">
        <f>8.99*2481.9</f>
        <v>22312.281000000003</v>
      </c>
      <c r="H29" s="43">
        <f>F29-G29+C29</f>
        <v>15086.025999999998</v>
      </c>
      <c r="I29" s="27" t="s">
        <v>26</v>
      </c>
      <c r="J29" s="53">
        <f>1.1559*2481.9</f>
        <v>2868.82821</v>
      </c>
    </row>
    <row r="30" spans="1:10" ht="13.5" thickBot="1">
      <c r="A30" s="153"/>
      <c r="B30" s="62"/>
      <c r="C30" s="63"/>
      <c r="D30" s="63"/>
      <c r="E30" s="63"/>
      <c r="F30" s="62"/>
      <c r="G30" s="63"/>
      <c r="H30" s="49"/>
      <c r="I30" s="37"/>
      <c r="J30" s="19"/>
    </row>
    <row r="31" spans="1:10" ht="13.5" thickBot="1">
      <c r="A31" s="151" t="s">
        <v>17</v>
      </c>
      <c r="B31" s="47">
        <f>14.93*2481.9</f>
        <v>37054.767</v>
      </c>
      <c r="C31" s="56">
        <v>343.54</v>
      </c>
      <c r="D31" s="61"/>
      <c r="E31" s="43">
        <f>B31+C31</f>
        <v>37398.307</v>
      </c>
      <c r="F31" s="50">
        <f>B31*1</f>
        <v>37054.767</v>
      </c>
      <c r="G31" s="57">
        <f>9.39*2481.9</f>
        <v>23305.041</v>
      </c>
      <c r="H31" s="43">
        <f>F31-G31+C31</f>
        <v>14093.266</v>
      </c>
      <c r="I31" s="27" t="s">
        <v>26</v>
      </c>
      <c r="J31" s="53">
        <f>1.2078*2481.9</f>
        <v>2997.63882</v>
      </c>
    </row>
    <row r="32" spans="1:10" ht="36">
      <c r="A32" s="152"/>
      <c r="B32" s="58"/>
      <c r="C32" s="59"/>
      <c r="D32" s="59"/>
      <c r="E32" s="59"/>
      <c r="F32" s="58"/>
      <c r="G32" s="59"/>
      <c r="H32" s="60"/>
      <c r="I32" s="35" t="s">
        <v>33</v>
      </c>
      <c r="J32" s="24">
        <v>760</v>
      </c>
    </row>
    <row r="33" spans="1:10" ht="12.75">
      <c r="A33" s="152"/>
      <c r="B33" s="58"/>
      <c r="C33" s="59"/>
      <c r="D33" s="59"/>
      <c r="E33" s="59"/>
      <c r="F33" s="58"/>
      <c r="G33" s="59"/>
      <c r="H33" s="60"/>
      <c r="I33" s="39" t="s">
        <v>34</v>
      </c>
      <c r="J33" s="25">
        <v>150</v>
      </c>
    </row>
    <row r="34" spans="1:10" ht="24">
      <c r="A34" s="152"/>
      <c r="B34" s="58"/>
      <c r="C34" s="59"/>
      <c r="D34" s="59"/>
      <c r="E34" s="59"/>
      <c r="F34" s="58"/>
      <c r="G34" s="59"/>
      <c r="H34" s="60"/>
      <c r="I34" s="32" t="s">
        <v>36</v>
      </c>
      <c r="J34" s="22">
        <v>250</v>
      </c>
    </row>
    <row r="35" spans="1:10" ht="13.5" thickBot="1">
      <c r="A35" s="153"/>
      <c r="B35" s="58"/>
      <c r="C35" s="59"/>
      <c r="D35" s="59"/>
      <c r="E35" s="59"/>
      <c r="F35" s="58"/>
      <c r="G35" s="59"/>
      <c r="H35" s="60"/>
      <c r="I35" s="32" t="s">
        <v>35</v>
      </c>
      <c r="J35" s="22">
        <v>400</v>
      </c>
    </row>
    <row r="36" spans="1:10" ht="13.5" thickBot="1">
      <c r="A36" s="151" t="s">
        <v>18</v>
      </c>
      <c r="B36" s="47">
        <f>14.93*2484.9</f>
        <v>37099.557</v>
      </c>
      <c r="C36" s="56">
        <v>343.54</v>
      </c>
      <c r="D36" s="61"/>
      <c r="E36" s="43">
        <f>B36+C36</f>
        <v>37443.097</v>
      </c>
      <c r="F36" s="50">
        <f>B36*1</f>
        <v>37099.557</v>
      </c>
      <c r="G36" s="57">
        <f>9.39*2484.9</f>
        <v>23333.211000000003</v>
      </c>
      <c r="H36" s="43">
        <f>F36-G36+C36</f>
        <v>14109.885999999999</v>
      </c>
      <c r="I36" s="27" t="s">
        <v>26</v>
      </c>
      <c r="J36" s="53">
        <f>1.2078*2484.9</f>
        <v>3001.26222</v>
      </c>
    </row>
    <row r="37" spans="1:10" ht="12.75">
      <c r="A37" s="152"/>
      <c r="B37" s="58"/>
      <c r="C37" s="59"/>
      <c r="D37" s="59"/>
      <c r="E37" s="59"/>
      <c r="F37" s="58"/>
      <c r="G37" s="59"/>
      <c r="H37" s="60"/>
      <c r="I37" s="35" t="s">
        <v>27</v>
      </c>
      <c r="J37" s="28">
        <v>330</v>
      </c>
    </row>
    <row r="38" spans="1:10" ht="13.5" thickBot="1">
      <c r="A38" s="153"/>
      <c r="B38" s="62"/>
      <c r="C38" s="63"/>
      <c r="D38" s="63"/>
      <c r="E38" s="63"/>
      <c r="F38" s="64"/>
      <c r="G38" s="65"/>
      <c r="H38" s="66"/>
      <c r="I38" s="37"/>
      <c r="J38" s="19"/>
    </row>
    <row r="39" spans="1:10" ht="13.5" thickBot="1">
      <c r="A39" s="151" t="s">
        <v>19</v>
      </c>
      <c r="B39" s="47">
        <f>14.93*2484.9</f>
        <v>37099.557</v>
      </c>
      <c r="C39" s="56">
        <v>343.54</v>
      </c>
      <c r="D39" s="61"/>
      <c r="E39" s="43">
        <f>B39+C39</f>
        <v>37443.097</v>
      </c>
      <c r="F39" s="50">
        <f>B39*1</f>
        <v>37099.557</v>
      </c>
      <c r="G39" s="57">
        <f>9.39*2484.9</f>
        <v>23333.211000000003</v>
      </c>
      <c r="H39" s="43">
        <f>F39-G39+C39</f>
        <v>14109.885999999999</v>
      </c>
      <c r="I39" s="27" t="s">
        <v>26</v>
      </c>
      <c r="J39" s="53">
        <f>1.2078*2484.9</f>
        <v>3001.26222</v>
      </c>
    </row>
    <row r="40" spans="1:10" ht="12.75">
      <c r="A40" s="152"/>
      <c r="B40" s="67"/>
      <c r="C40" s="68"/>
      <c r="D40" s="68"/>
      <c r="E40" s="68"/>
      <c r="F40" s="58"/>
      <c r="G40" s="59"/>
      <c r="H40" s="60"/>
      <c r="I40" s="35" t="s">
        <v>37</v>
      </c>
      <c r="J40" s="14">
        <v>25</v>
      </c>
    </row>
    <row r="41" spans="1:10" ht="24">
      <c r="A41" s="152"/>
      <c r="B41" s="67"/>
      <c r="C41" s="68"/>
      <c r="D41" s="68"/>
      <c r="E41" s="68"/>
      <c r="F41" s="58"/>
      <c r="G41" s="59"/>
      <c r="H41" s="60"/>
      <c r="I41" s="35" t="s">
        <v>38</v>
      </c>
      <c r="J41" s="22">
        <v>170</v>
      </c>
    </row>
    <row r="42" spans="1:10" ht="24">
      <c r="A42" s="152"/>
      <c r="B42" s="67"/>
      <c r="C42" s="68"/>
      <c r="D42" s="68"/>
      <c r="E42" s="68"/>
      <c r="F42" s="58"/>
      <c r="G42" s="59"/>
      <c r="H42" s="60"/>
      <c r="I42" s="35" t="s">
        <v>39</v>
      </c>
      <c r="J42" s="22">
        <v>197</v>
      </c>
    </row>
    <row r="43" spans="1:10" ht="36.75" thickBot="1">
      <c r="A43" s="153"/>
      <c r="B43" s="69"/>
      <c r="C43" s="70"/>
      <c r="D43" s="70"/>
      <c r="E43" s="70"/>
      <c r="F43" s="62"/>
      <c r="G43" s="63"/>
      <c r="H43" s="49"/>
      <c r="I43" s="15" t="s">
        <v>40</v>
      </c>
      <c r="J43" s="19">
        <v>1025</v>
      </c>
    </row>
    <row r="44" spans="1:10" ht="13.5" thickBot="1">
      <c r="A44" s="151" t="s">
        <v>20</v>
      </c>
      <c r="B44" s="47">
        <f>14.93*2484.9-13350.15</f>
        <v>23749.407</v>
      </c>
      <c r="C44" s="56">
        <v>343.57</v>
      </c>
      <c r="D44" s="61"/>
      <c r="E44" s="43">
        <f>B44+C44</f>
        <v>24092.977</v>
      </c>
      <c r="F44" s="50">
        <f>B44*1</f>
        <v>23749.407</v>
      </c>
      <c r="G44" s="57">
        <f>9.39*2484.9</f>
        <v>23333.211000000003</v>
      </c>
      <c r="H44" s="43">
        <f>F44-G44+C44</f>
        <v>759.7659999999962</v>
      </c>
      <c r="I44" s="27" t="s">
        <v>26</v>
      </c>
      <c r="J44" s="53">
        <f>1.2078*2484.9</f>
        <v>3001.26222</v>
      </c>
    </row>
    <row r="45" spans="1:10" ht="24">
      <c r="A45" s="152"/>
      <c r="B45" s="71"/>
      <c r="C45" s="72"/>
      <c r="D45" s="72"/>
      <c r="E45" s="72"/>
      <c r="F45" s="73"/>
      <c r="G45" s="74"/>
      <c r="H45" s="75"/>
      <c r="I45" s="34" t="s">
        <v>41</v>
      </c>
      <c r="J45" s="24">
        <v>1625</v>
      </c>
    </row>
    <row r="46" spans="1:10" ht="13.5" thickBot="1">
      <c r="A46" s="153"/>
      <c r="B46" s="69"/>
      <c r="C46" s="70"/>
      <c r="D46" s="70"/>
      <c r="E46" s="70"/>
      <c r="F46" s="64"/>
      <c r="G46" s="65"/>
      <c r="H46" s="66"/>
      <c r="I46" s="31"/>
      <c r="J46" s="29"/>
    </row>
    <row r="47" spans="1:10" ht="13.5" thickBot="1">
      <c r="A47" s="8" t="s">
        <v>21</v>
      </c>
      <c r="B47" s="45">
        <f>SUM(B7:B44)</f>
        <v>209112.82200000001</v>
      </c>
      <c r="C47" s="44">
        <f>SUM(C7:C44)</f>
        <v>2061.27</v>
      </c>
      <c r="D47" s="44"/>
      <c r="E47" s="45">
        <f>SUM(E7:E44)</f>
        <v>211174.092</v>
      </c>
      <c r="F47" s="81">
        <f>SUM(F7:F44)</f>
        <v>209112.82200000001</v>
      </c>
      <c r="G47" s="81">
        <f>SUM(G7:G44)</f>
        <v>137929.23600000003</v>
      </c>
      <c r="H47" s="46">
        <f>SUM(H7:H44)</f>
        <v>73244.856</v>
      </c>
      <c r="I47" s="12"/>
      <c r="J47" s="10"/>
    </row>
    <row r="48" spans="1:10" ht="13.5" thickBot="1">
      <c r="A48" s="6"/>
      <c r="B48" s="77"/>
      <c r="C48" s="78"/>
      <c r="D48" s="78"/>
      <c r="E48" s="79"/>
      <c r="F48" s="80"/>
      <c r="G48" s="80"/>
      <c r="H48" s="80"/>
      <c r="I48" s="13" t="s">
        <v>22</v>
      </c>
      <c r="J48" s="42">
        <f>SUM(J27:J46)</f>
        <v>30871.0819</v>
      </c>
    </row>
    <row r="49" spans="1:10" ht="13.5" thickBot="1">
      <c r="A49" s="4"/>
      <c r="B49" s="1"/>
      <c r="C49" s="2"/>
      <c r="D49" s="2"/>
      <c r="E49" s="3"/>
      <c r="F49" s="154"/>
      <c r="G49" s="155"/>
      <c r="H49" s="155"/>
      <c r="I49" s="156"/>
      <c r="J49" s="54"/>
    </row>
    <row r="50" spans="9:10" ht="13.5" thickBot="1">
      <c r="I50" s="11" t="s">
        <v>29</v>
      </c>
      <c r="J50" s="55">
        <f>H47+J25-J48</f>
        <v>-14725.275900000004</v>
      </c>
    </row>
    <row r="60" spans="1:10" ht="15.75">
      <c r="A60" s="164" t="s">
        <v>43</v>
      </c>
      <c r="B60" s="164"/>
      <c r="C60" s="164"/>
      <c r="D60" s="164"/>
      <c r="E60" s="164"/>
      <c r="F60" s="164"/>
      <c r="G60" s="164"/>
      <c r="H60" s="164"/>
      <c r="I60" s="164"/>
      <c r="J60" s="164"/>
    </row>
    <row r="61" spans="1:10" ht="16.5" thickBot="1">
      <c r="A61" s="165" t="s">
        <v>25</v>
      </c>
      <c r="B61" s="165"/>
      <c r="C61" s="165"/>
      <c r="D61" s="165"/>
      <c r="E61" s="165"/>
      <c r="F61" s="165"/>
      <c r="G61" s="165"/>
      <c r="H61" s="165"/>
      <c r="I61" s="165"/>
      <c r="J61" s="165"/>
    </row>
    <row r="62" spans="1:10" ht="13.5" customHeight="1" thickBot="1">
      <c r="A62" s="166"/>
      <c r="B62" s="169" t="s">
        <v>23</v>
      </c>
      <c r="C62" s="170"/>
      <c r="D62" s="170"/>
      <c r="E62" s="171"/>
      <c r="F62" s="169" t="s">
        <v>30</v>
      </c>
      <c r="G62" s="170"/>
      <c r="H62" s="170"/>
      <c r="I62" s="170"/>
      <c r="J62" s="171"/>
    </row>
    <row r="63" spans="1:10" ht="13.5" customHeight="1" thickBot="1">
      <c r="A63" s="167"/>
      <c r="B63" s="151" t="s">
        <v>0</v>
      </c>
      <c r="C63" s="172" t="s">
        <v>44</v>
      </c>
      <c r="D63" s="151" t="s">
        <v>1</v>
      </c>
      <c r="E63" s="151" t="s">
        <v>2</v>
      </c>
      <c r="F63" s="151" t="s">
        <v>3</v>
      </c>
      <c r="G63" s="151" t="s">
        <v>4</v>
      </c>
      <c r="H63" s="151" t="s">
        <v>5</v>
      </c>
      <c r="I63" s="159" t="s">
        <v>6</v>
      </c>
      <c r="J63" s="160"/>
    </row>
    <row r="64" spans="1:10" ht="13.5" thickBot="1">
      <c r="A64" s="168"/>
      <c r="B64" s="153"/>
      <c r="C64" s="173"/>
      <c r="D64" s="153"/>
      <c r="E64" s="153"/>
      <c r="F64" s="153"/>
      <c r="G64" s="153"/>
      <c r="H64" s="153"/>
      <c r="I64" s="5" t="s">
        <v>7</v>
      </c>
      <c r="J64" s="5" t="s">
        <v>8</v>
      </c>
    </row>
    <row r="65" spans="1:10" ht="13.5" thickBot="1">
      <c r="A65" s="18" t="s">
        <v>45</v>
      </c>
      <c r="B65" s="161"/>
      <c r="C65" s="162"/>
      <c r="D65" s="162"/>
      <c r="E65" s="163"/>
      <c r="F65" s="16"/>
      <c r="G65" s="17"/>
      <c r="H65" s="17"/>
      <c r="I65" s="85" t="s">
        <v>46</v>
      </c>
      <c r="J65" s="86">
        <f>J50</f>
        <v>-14725.275900000004</v>
      </c>
    </row>
    <row r="66" spans="1:10" ht="13.5" thickBot="1">
      <c r="A66" s="151" t="s">
        <v>9</v>
      </c>
      <c r="B66" s="47">
        <f>14.93*2484.9</f>
        <v>37099.557</v>
      </c>
      <c r="C66" s="56">
        <v>390.78</v>
      </c>
      <c r="D66" s="56"/>
      <c r="E66" s="43">
        <f>B66-C66</f>
        <v>36708.777</v>
      </c>
      <c r="F66" s="50">
        <f>B66*1</f>
        <v>37099.557</v>
      </c>
      <c r="G66" s="57">
        <f>8.05*2484.9</f>
        <v>20003.445000000003</v>
      </c>
      <c r="H66" s="43">
        <f>F66-G66-C66</f>
        <v>16705.332</v>
      </c>
      <c r="I66" s="87" t="s">
        <v>47</v>
      </c>
      <c r="J66" s="88">
        <f>1.15*2484.9</f>
        <v>2857.6349999999998</v>
      </c>
    </row>
    <row r="67" spans="1:10" ht="12.75">
      <c r="A67" s="152"/>
      <c r="B67" s="89"/>
      <c r="C67" s="52"/>
      <c r="D67" s="52"/>
      <c r="E67" s="52"/>
      <c r="F67" s="51"/>
      <c r="G67" s="90"/>
      <c r="H67" s="91"/>
      <c r="I67" s="92" t="s">
        <v>48</v>
      </c>
      <c r="J67" s="93">
        <f>2.33*2484.9</f>
        <v>5789.817</v>
      </c>
    </row>
    <row r="68" spans="1:10" ht="12.75">
      <c r="A68" s="152"/>
      <c r="B68" s="89"/>
      <c r="C68" s="52"/>
      <c r="D68" s="52"/>
      <c r="E68" s="52"/>
      <c r="F68" s="51"/>
      <c r="G68" s="90"/>
      <c r="H68" s="91"/>
      <c r="I68" s="35" t="s">
        <v>27</v>
      </c>
      <c r="J68" s="94">
        <v>350</v>
      </c>
    </row>
    <row r="69" spans="1:10" ht="13.5" thickBot="1">
      <c r="A69" s="152"/>
      <c r="B69" s="51"/>
      <c r="C69" s="52"/>
      <c r="D69" s="52"/>
      <c r="E69" s="52"/>
      <c r="F69" s="51"/>
      <c r="G69" s="90"/>
      <c r="H69" s="91"/>
      <c r="I69" s="92" t="s">
        <v>49</v>
      </c>
      <c r="J69" s="94">
        <v>748</v>
      </c>
    </row>
    <row r="70" spans="1:10" ht="13.5" thickBot="1">
      <c r="A70" s="151" t="s">
        <v>10</v>
      </c>
      <c r="B70" s="47">
        <f>14.93*2484.9</f>
        <v>37099.557</v>
      </c>
      <c r="C70" s="56">
        <v>390.78</v>
      </c>
      <c r="D70" s="56"/>
      <c r="E70" s="43">
        <f>B70-C70</f>
        <v>36708.777</v>
      </c>
      <c r="F70" s="50">
        <f>B70*1</f>
        <v>37099.557</v>
      </c>
      <c r="G70" s="57">
        <f>8.05*2484.9</f>
        <v>20003.445000000003</v>
      </c>
      <c r="H70" s="43">
        <f>F70-G70-C70</f>
        <v>16705.332</v>
      </c>
      <c r="I70" s="87" t="s">
        <v>47</v>
      </c>
      <c r="J70" s="88">
        <f>1.15*2484.9</f>
        <v>2857.6349999999998</v>
      </c>
    </row>
    <row r="71" spans="1:10" ht="12.75">
      <c r="A71" s="157"/>
      <c r="B71" s="95"/>
      <c r="C71" s="96"/>
      <c r="D71" s="96"/>
      <c r="E71" s="97"/>
      <c r="F71" s="51"/>
      <c r="G71" s="90"/>
      <c r="H71" s="91"/>
      <c r="I71" s="92" t="s">
        <v>48</v>
      </c>
      <c r="J71" s="93">
        <f>2.33*2484.9</f>
        <v>5789.817</v>
      </c>
    </row>
    <row r="72" spans="1:10" ht="13.5" thickBot="1">
      <c r="A72" s="157"/>
      <c r="B72" s="98"/>
      <c r="C72" s="99"/>
      <c r="D72" s="99"/>
      <c r="E72" s="100"/>
      <c r="F72" s="51"/>
      <c r="G72" s="90"/>
      <c r="H72" s="91"/>
      <c r="I72" s="101" t="s">
        <v>50</v>
      </c>
      <c r="J72" s="102">
        <v>50</v>
      </c>
    </row>
    <row r="73" spans="1:10" ht="13.5" thickBot="1">
      <c r="A73" s="151" t="s">
        <v>11</v>
      </c>
      <c r="B73" s="47">
        <f>14.93*2484.9</f>
        <v>37099.557</v>
      </c>
      <c r="C73" s="56">
        <v>390.78</v>
      </c>
      <c r="D73" s="56"/>
      <c r="E73" s="43">
        <f>B73-C73</f>
        <v>36708.777</v>
      </c>
      <c r="F73" s="50">
        <f>B73*1</f>
        <v>37099.557</v>
      </c>
      <c r="G73" s="57">
        <f>8.05*2484.9</f>
        <v>20003.445000000003</v>
      </c>
      <c r="H73" s="43">
        <f>F73-G73-C73</f>
        <v>16705.332</v>
      </c>
      <c r="I73" s="103" t="s">
        <v>47</v>
      </c>
      <c r="J73" s="88">
        <f>1.15*2484.9</f>
        <v>2857.6349999999998</v>
      </c>
    </row>
    <row r="74" spans="1:10" ht="12.75">
      <c r="A74" s="152"/>
      <c r="B74" s="89"/>
      <c r="C74" s="52"/>
      <c r="D74" s="52"/>
      <c r="E74" s="52"/>
      <c r="F74" s="51"/>
      <c r="G74" s="90"/>
      <c r="H74" s="91"/>
      <c r="I74" s="92" t="s">
        <v>48</v>
      </c>
      <c r="J74" s="93">
        <f>2.33*2484.9</f>
        <v>5789.817</v>
      </c>
    </row>
    <row r="75" spans="1:10" ht="12.75">
      <c r="A75" s="152"/>
      <c r="B75" s="104"/>
      <c r="C75" s="105"/>
      <c r="D75" s="105"/>
      <c r="E75" s="105"/>
      <c r="F75" s="104"/>
      <c r="G75" s="106"/>
      <c r="H75" s="107"/>
      <c r="I75" s="101" t="s">
        <v>51</v>
      </c>
      <c r="J75" s="108">
        <v>25</v>
      </c>
    </row>
    <row r="76" spans="1:10" ht="24">
      <c r="A76" s="152"/>
      <c r="B76" s="104"/>
      <c r="C76" s="105"/>
      <c r="D76" s="105"/>
      <c r="E76" s="105"/>
      <c r="F76" s="104"/>
      <c r="G76" s="106"/>
      <c r="H76" s="107"/>
      <c r="I76" s="35" t="s">
        <v>52</v>
      </c>
      <c r="J76" s="108">
        <v>8667</v>
      </c>
    </row>
    <row r="77" spans="1:10" ht="12.75">
      <c r="A77" s="152"/>
      <c r="B77" s="104"/>
      <c r="C77" s="105"/>
      <c r="D77" s="105"/>
      <c r="E77" s="105"/>
      <c r="F77" s="104"/>
      <c r="G77" s="106"/>
      <c r="H77" s="107"/>
      <c r="I77" s="92" t="s">
        <v>49</v>
      </c>
      <c r="J77" s="109">
        <v>8979</v>
      </c>
    </row>
    <row r="78" spans="1:10" ht="36">
      <c r="A78" s="152"/>
      <c r="B78" s="104"/>
      <c r="C78" s="105"/>
      <c r="D78" s="105"/>
      <c r="E78" s="105"/>
      <c r="F78" s="104"/>
      <c r="G78" s="106"/>
      <c r="H78" s="107"/>
      <c r="I78" s="35" t="s">
        <v>53</v>
      </c>
      <c r="J78" s="109">
        <v>1120</v>
      </c>
    </row>
    <row r="79" spans="1:10" ht="24">
      <c r="A79" s="152"/>
      <c r="B79" s="104"/>
      <c r="C79" s="105"/>
      <c r="D79" s="105"/>
      <c r="E79" s="105"/>
      <c r="F79" s="104"/>
      <c r="G79" s="106"/>
      <c r="H79" s="107"/>
      <c r="I79" s="35" t="s">
        <v>54</v>
      </c>
      <c r="J79" s="109">
        <v>320</v>
      </c>
    </row>
    <row r="80" spans="1:10" ht="13.5" thickBot="1">
      <c r="A80" s="152"/>
      <c r="B80" s="104"/>
      <c r="C80" s="105"/>
      <c r="D80" s="105"/>
      <c r="E80" s="105"/>
      <c r="F80" s="104"/>
      <c r="G80" s="106"/>
      <c r="H80" s="107"/>
      <c r="I80" s="32" t="s">
        <v>55</v>
      </c>
      <c r="J80" s="108">
        <v>400</v>
      </c>
    </row>
    <row r="81" spans="1:10" ht="13.5" thickBot="1">
      <c r="A81" s="151" t="s">
        <v>12</v>
      </c>
      <c r="B81" s="47">
        <f>14.93*2484.9</f>
        <v>37099.557</v>
      </c>
      <c r="C81" s="56">
        <v>390.78</v>
      </c>
      <c r="D81" s="110"/>
      <c r="E81" s="43">
        <f>B81-C81</f>
        <v>36708.777</v>
      </c>
      <c r="F81" s="50">
        <f>B81*1</f>
        <v>37099.557</v>
      </c>
      <c r="G81" s="57">
        <f>8.05*2484.9</f>
        <v>20003.445000000003</v>
      </c>
      <c r="H81" s="43">
        <f>F81-G81-C81</f>
        <v>16705.332</v>
      </c>
      <c r="I81" s="103" t="s">
        <v>47</v>
      </c>
      <c r="J81" s="88">
        <f>1.15*2484.9</f>
        <v>2857.6349999999998</v>
      </c>
    </row>
    <row r="82" spans="1:10" ht="12.75">
      <c r="A82" s="152"/>
      <c r="B82" s="89"/>
      <c r="C82" s="52"/>
      <c r="D82" s="105"/>
      <c r="E82" s="52"/>
      <c r="F82" s="51"/>
      <c r="G82" s="90"/>
      <c r="H82" s="91"/>
      <c r="I82" s="92" t="s">
        <v>48</v>
      </c>
      <c r="J82" s="93">
        <f>2.33*2484.9</f>
        <v>5789.817</v>
      </c>
    </row>
    <row r="83" spans="1:10" ht="36">
      <c r="A83" s="152"/>
      <c r="B83" s="104"/>
      <c r="C83" s="105"/>
      <c r="D83" s="105"/>
      <c r="E83" s="105"/>
      <c r="F83" s="104"/>
      <c r="G83" s="106"/>
      <c r="H83" s="107"/>
      <c r="I83" s="35" t="s">
        <v>56</v>
      </c>
      <c r="J83" s="108">
        <v>1365</v>
      </c>
    </row>
    <row r="84" spans="1:10" ht="36">
      <c r="A84" s="152"/>
      <c r="B84" s="104"/>
      <c r="C84" s="105"/>
      <c r="D84" s="105"/>
      <c r="E84" s="105"/>
      <c r="F84" s="104"/>
      <c r="G84" s="106"/>
      <c r="H84" s="107"/>
      <c r="I84" s="35" t="s">
        <v>57</v>
      </c>
      <c r="J84" s="109">
        <v>1529</v>
      </c>
    </row>
    <row r="85" spans="1:10" ht="36">
      <c r="A85" s="152"/>
      <c r="B85" s="104"/>
      <c r="C85" s="105"/>
      <c r="D85" s="105"/>
      <c r="E85" s="105"/>
      <c r="F85" s="104"/>
      <c r="G85" s="106"/>
      <c r="H85" s="107"/>
      <c r="I85" s="35" t="s">
        <v>58</v>
      </c>
      <c r="J85" s="109">
        <v>1487</v>
      </c>
    </row>
    <row r="86" spans="1:10" ht="24">
      <c r="A86" s="152"/>
      <c r="B86" s="104"/>
      <c r="C86" s="105"/>
      <c r="D86" s="105"/>
      <c r="E86" s="105"/>
      <c r="F86" s="104"/>
      <c r="G86" s="106"/>
      <c r="H86" s="107"/>
      <c r="I86" s="35" t="s">
        <v>59</v>
      </c>
      <c r="J86" s="109">
        <v>150</v>
      </c>
    </row>
    <row r="87" spans="1:10" ht="24.75" thickBot="1">
      <c r="A87" s="153"/>
      <c r="B87" s="111"/>
      <c r="C87" s="112"/>
      <c r="D87" s="112"/>
      <c r="E87" s="112"/>
      <c r="F87" s="111"/>
      <c r="G87" s="113"/>
      <c r="H87" s="114"/>
      <c r="I87" s="115" t="s">
        <v>60</v>
      </c>
      <c r="J87" s="116">
        <v>345</v>
      </c>
    </row>
    <row r="88" spans="1:10" ht="13.5" thickBot="1">
      <c r="A88" s="151" t="s">
        <v>13</v>
      </c>
      <c r="B88" s="47">
        <f>14.93*2484.9</f>
        <v>37099.557</v>
      </c>
      <c r="C88" s="56">
        <v>390.78</v>
      </c>
      <c r="D88" s="110"/>
      <c r="E88" s="43">
        <f>B88-C88</f>
        <v>36708.777</v>
      </c>
      <c r="F88" s="50">
        <f>B88*1</f>
        <v>37099.557</v>
      </c>
      <c r="G88" s="57">
        <f>8.05*2484.9</f>
        <v>20003.445000000003</v>
      </c>
      <c r="H88" s="43">
        <f>F88-G88-C88</f>
        <v>16705.332</v>
      </c>
      <c r="I88" s="103" t="s">
        <v>47</v>
      </c>
      <c r="J88" s="88">
        <f>1.15*2484.9</f>
        <v>2857.6349999999998</v>
      </c>
    </row>
    <row r="89" spans="1:10" ht="12.75">
      <c r="A89" s="152"/>
      <c r="B89" s="89"/>
      <c r="C89" s="52"/>
      <c r="D89" s="105"/>
      <c r="E89" s="52"/>
      <c r="F89" s="51"/>
      <c r="G89" s="90"/>
      <c r="H89" s="91"/>
      <c r="I89" s="92" t="s">
        <v>48</v>
      </c>
      <c r="J89" s="93">
        <f>2.33*2484.9</f>
        <v>5789.817</v>
      </c>
    </row>
    <row r="90" spans="1:10" ht="36">
      <c r="A90" s="152"/>
      <c r="B90" s="104"/>
      <c r="C90" s="105"/>
      <c r="D90" s="105"/>
      <c r="E90" s="105"/>
      <c r="F90" s="104"/>
      <c r="G90" s="106"/>
      <c r="H90" s="107"/>
      <c r="I90" s="35" t="s">
        <v>61</v>
      </c>
      <c r="J90" s="108">
        <v>1187</v>
      </c>
    </row>
    <row r="91" spans="1:10" ht="36">
      <c r="A91" s="152"/>
      <c r="B91" s="104"/>
      <c r="C91" s="105"/>
      <c r="D91" s="105"/>
      <c r="E91" s="105"/>
      <c r="F91" s="104"/>
      <c r="G91" s="106"/>
      <c r="H91" s="107"/>
      <c r="I91" s="117" t="s">
        <v>62</v>
      </c>
      <c r="J91" s="108">
        <v>3130</v>
      </c>
    </row>
    <row r="92" spans="1:10" ht="13.5" thickBot="1">
      <c r="A92" s="153"/>
      <c r="B92" s="111"/>
      <c r="C92" s="112"/>
      <c r="D92" s="112"/>
      <c r="E92" s="112"/>
      <c r="F92" s="118"/>
      <c r="G92" s="119"/>
      <c r="H92" s="120"/>
      <c r="I92" s="121" t="s">
        <v>63</v>
      </c>
      <c r="J92" s="116">
        <v>549</v>
      </c>
    </row>
    <row r="93" spans="1:10" ht="13.5" thickBot="1">
      <c r="A93" s="151" t="s">
        <v>14</v>
      </c>
      <c r="B93" s="47">
        <f>14.93*2484.9</f>
        <v>37099.557</v>
      </c>
      <c r="C93" s="56">
        <v>390.78</v>
      </c>
      <c r="D93" s="110"/>
      <c r="E93" s="43">
        <f>B93-C93</f>
        <v>36708.777</v>
      </c>
      <c r="F93" s="50">
        <f>B93*1</f>
        <v>37099.557</v>
      </c>
      <c r="G93" s="57">
        <f>8.05*2484.9</f>
        <v>20003.445000000003</v>
      </c>
      <c r="H93" s="43">
        <f>F93-G93-C93</f>
        <v>16705.332</v>
      </c>
      <c r="I93" s="103" t="s">
        <v>47</v>
      </c>
      <c r="J93" s="88">
        <f>1.15*2484.9</f>
        <v>2857.6349999999998</v>
      </c>
    </row>
    <row r="94" spans="1:10" ht="12.75">
      <c r="A94" s="152"/>
      <c r="B94" s="89"/>
      <c r="C94" s="52"/>
      <c r="D94" s="105"/>
      <c r="E94" s="52"/>
      <c r="F94" s="51"/>
      <c r="G94" s="90"/>
      <c r="H94" s="91"/>
      <c r="I94" s="92" t="s">
        <v>48</v>
      </c>
      <c r="J94" s="93">
        <f>2.33*2484.9</f>
        <v>5789.817</v>
      </c>
    </row>
    <row r="95" spans="1:10" ht="12.75">
      <c r="A95" s="152"/>
      <c r="B95" s="104"/>
      <c r="C95" s="105"/>
      <c r="D95" s="105"/>
      <c r="E95" s="105"/>
      <c r="F95" s="104"/>
      <c r="G95" s="106"/>
      <c r="H95" s="107"/>
      <c r="I95" s="31" t="s">
        <v>64</v>
      </c>
      <c r="J95" s="94">
        <v>2938</v>
      </c>
    </row>
    <row r="96" spans="1:10" ht="12.75">
      <c r="A96" s="152"/>
      <c r="B96" s="104"/>
      <c r="C96" s="105"/>
      <c r="D96" s="105"/>
      <c r="E96" s="105"/>
      <c r="F96" s="104"/>
      <c r="G96" s="106"/>
      <c r="H96" s="107"/>
      <c r="I96" s="33" t="s">
        <v>65</v>
      </c>
      <c r="J96" s="94">
        <v>499</v>
      </c>
    </row>
    <row r="97" spans="1:10" ht="24.75" thickBot="1">
      <c r="A97" s="153"/>
      <c r="B97" s="111"/>
      <c r="C97" s="112"/>
      <c r="D97" s="112"/>
      <c r="E97" s="112"/>
      <c r="F97" s="111"/>
      <c r="G97" s="113"/>
      <c r="H97" s="114"/>
      <c r="I97" s="122" t="s">
        <v>66</v>
      </c>
      <c r="J97" s="123">
        <v>5163</v>
      </c>
    </row>
    <row r="98" spans="1:10" ht="13.5" thickBot="1">
      <c r="A98" s="151" t="s">
        <v>15</v>
      </c>
      <c r="B98" s="47">
        <f>16.83*2484.9</f>
        <v>41820.867</v>
      </c>
      <c r="C98" s="56">
        <v>390.78</v>
      </c>
      <c r="D98" s="110"/>
      <c r="E98" s="43">
        <f>B98-C98</f>
        <v>41430.087</v>
      </c>
      <c r="F98" s="50">
        <f>B98*1</f>
        <v>41820.867</v>
      </c>
      <c r="G98" s="57">
        <f>8.05*2484.9</f>
        <v>20003.445000000003</v>
      </c>
      <c r="H98" s="43">
        <f>F98-G98-C98</f>
        <v>21426.641999999996</v>
      </c>
      <c r="I98" s="103" t="s">
        <v>47</v>
      </c>
      <c r="J98" s="88">
        <f>1.15*2484.9</f>
        <v>2857.6349999999998</v>
      </c>
    </row>
    <row r="99" spans="1:10" ht="12.75">
      <c r="A99" s="157"/>
      <c r="B99" s="95"/>
      <c r="C99" s="96"/>
      <c r="D99" s="124"/>
      <c r="E99" s="97"/>
      <c r="F99" s="52"/>
      <c r="G99" s="90"/>
      <c r="H99" s="91"/>
      <c r="I99" s="92" t="s">
        <v>67</v>
      </c>
      <c r="J99" s="93">
        <f>1.15*2484.9</f>
        <v>2857.6349999999998</v>
      </c>
    </row>
    <row r="100" spans="1:10" ht="12.75">
      <c r="A100" s="157"/>
      <c r="B100" s="125"/>
      <c r="C100" s="52"/>
      <c r="D100" s="105"/>
      <c r="E100" s="48"/>
      <c r="F100" s="52"/>
      <c r="G100" s="90"/>
      <c r="H100" s="91"/>
      <c r="I100" s="92" t="s">
        <v>48</v>
      </c>
      <c r="J100" s="93">
        <f>2.49*2484.9</f>
        <v>6187.401000000001</v>
      </c>
    </row>
    <row r="101" spans="1:10" ht="12.75">
      <c r="A101" s="157"/>
      <c r="B101" s="125"/>
      <c r="C101" s="52"/>
      <c r="D101" s="105"/>
      <c r="E101" s="48"/>
      <c r="F101" s="52"/>
      <c r="G101" s="90"/>
      <c r="H101" s="91"/>
      <c r="I101" s="126" t="s">
        <v>68</v>
      </c>
      <c r="J101" s="127">
        <v>8550</v>
      </c>
    </row>
    <row r="102" spans="1:10" ht="12.75">
      <c r="A102" s="157"/>
      <c r="B102" s="125"/>
      <c r="C102" s="52"/>
      <c r="D102" s="105"/>
      <c r="E102" s="48"/>
      <c r="F102" s="52"/>
      <c r="G102" s="90"/>
      <c r="H102" s="91"/>
      <c r="I102" s="35" t="s">
        <v>69</v>
      </c>
      <c r="J102" s="128">
        <v>520</v>
      </c>
    </row>
    <row r="103" spans="1:10" ht="24">
      <c r="A103" s="157"/>
      <c r="B103" s="125"/>
      <c r="C103" s="52"/>
      <c r="D103" s="105"/>
      <c r="E103" s="48"/>
      <c r="F103" s="52"/>
      <c r="G103" s="90"/>
      <c r="H103" s="91"/>
      <c r="I103" s="35" t="s">
        <v>70</v>
      </c>
      <c r="J103" s="128">
        <v>2235</v>
      </c>
    </row>
    <row r="104" spans="1:10" ht="36">
      <c r="A104" s="157"/>
      <c r="B104" s="125"/>
      <c r="C104" s="52"/>
      <c r="D104" s="105"/>
      <c r="E104" s="48"/>
      <c r="F104" s="52"/>
      <c r="G104" s="90"/>
      <c r="H104" s="91"/>
      <c r="I104" s="35" t="s">
        <v>71</v>
      </c>
      <c r="J104" s="129">
        <v>1173</v>
      </c>
    </row>
    <row r="105" spans="1:10" ht="12.75">
      <c r="A105" s="157"/>
      <c r="B105" s="125"/>
      <c r="C105" s="52"/>
      <c r="D105" s="105"/>
      <c r="E105" s="48"/>
      <c r="F105" s="52"/>
      <c r="G105" s="90"/>
      <c r="H105" s="91"/>
      <c r="I105" s="92" t="s">
        <v>72</v>
      </c>
      <c r="J105" s="129">
        <v>7000</v>
      </c>
    </row>
    <row r="106" spans="1:10" ht="13.5" thickBot="1">
      <c r="A106" s="158"/>
      <c r="B106" s="111"/>
      <c r="C106" s="112"/>
      <c r="D106" s="112"/>
      <c r="E106" s="130"/>
      <c r="F106" s="112"/>
      <c r="G106" s="113"/>
      <c r="H106" s="114"/>
      <c r="I106" s="115" t="s">
        <v>27</v>
      </c>
      <c r="J106" s="123">
        <v>350</v>
      </c>
    </row>
    <row r="107" spans="1:10" ht="13.5" thickBot="1">
      <c r="A107" s="151" t="s">
        <v>16</v>
      </c>
      <c r="B107" s="47">
        <f>16.83*2484.9</f>
        <v>41820.867</v>
      </c>
      <c r="C107" s="56">
        <v>390.78</v>
      </c>
      <c r="D107" s="110"/>
      <c r="E107" s="43">
        <f>B107-C107</f>
        <v>41430.087</v>
      </c>
      <c r="F107" s="50">
        <f>B107*1</f>
        <v>41820.867</v>
      </c>
      <c r="G107" s="57">
        <f>8.05*2484.9</f>
        <v>20003.445000000003</v>
      </c>
      <c r="H107" s="43">
        <f>F107-G107-C107</f>
        <v>21426.641999999996</v>
      </c>
      <c r="I107" s="103" t="s">
        <v>47</v>
      </c>
      <c r="J107" s="88">
        <f>1.15*2484.9</f>
        <v>2857.6349999999998</v>
      </c>
    </row>
    <row r="108" spans="1:10" ht="12.75">
      <c r="A108" s="157"/>
      <c r="B108" s="95"/>
      <c r="C108" s="96"/>
      <c r="D108" s="124"/>
      <c r="E108" s="97"/>
      <c r="F108" s="131"/>
      <c r="G108" s="132"/>
      <c r="H108" s="133"/>
      <c r="I108" s="92" t="s">
        <v>67</v>
      </c>
      <c r="J108" s="93">
        <f>1.15*2484.9</f>
        <v>2857.6349999999998</v>
      </c>
    </row>
    <row r="109" spans="1:10" ht="12.75">
      <c r="A109" s="157"/>
      <c r="B109" s="125"/>
      <c r="C109" s="52"/>
      <c r="D109" s="105"/>
      <c r="E109" s="48"/>
      <c r="F109" s="51"/>
      <c r="G109" s="90"/>
      <c r="H109" s="91"/>
      <c r="I109" s="92" t="s">
        <v>48</v>
      </c>
      <c r="J109" s="93">
        <f>2.49*2484.9</f>
        <v>6187.401000000001</v>
      </c>
    </row>
    <row r="110" spans="1:10" ht="24.75" thickBot="1">
      <c r="A110" s="157"/>
      <c r="B110" s="134"/>
      <c r="C110" s="99"/>
      <c r="D110" s="112"/>
      <c r="E110" s="100"/>
      <c r="F110" s="98"/>
      <c r="G110" s="135"/>
      <c r="H110" s="136"/>
      <c r="I110" s="33" t="s">
        <v>73</v>
      </c>
      <c r="J110" s="137">
        <v>560</v>
      </c>
    </row>
    <row r="111" spans="1:10" ht="13.5" thickBot="1">
      <c r="A111" s="151" t="s">
        <v>17</v>
      </c>
      <c r="B111" s="47">
        <f>16.83*2484.9</f>
        <v>41820.867</v>
      </c>
      <c r="C111" s="56">
        <v>390.78</v>
      </c>
      <c r="D111" s="110"/>
      <c r="E111" s="43">
        <f>B111-C111</f>
        <v>41430.087</v>
      </c>
      <c r="F111" s="50">
        <f>B111*1</f>
        <v>41820.867</v>
      </c>
      <c r="G111" s="57">
        <f>8.05*2484.9</f>
        <v>20003.445000000003</v>
      </c>
      <c r="H111" s="43">
        <f>F111-G111-C111</f>
        <v>21426.641999999996</v>
      </c>
      <c r="I111" s="103" t="s">
        <v>47</v>
      </c>
      <c r="J111" s="88">
        <f>1.15*2484.9</f>
        <v>2857.6349999999998</v>
      </c>
    </row>
    <row r="112" spans="1:10" ht="12.75">
      <c r="A112" s="152"/>
      <c r="B112" s="89"/>
      <c r="C112" s="52"/>
      <c r="D112" s="105"/>
      <c r="E112" s="52"/>
      <c r="F112" s="51"/>
      <c r="G112" s="90"/>
      <c r="H112" s="91"/>
      <c r="I112" s="92" t="s">
        <v>67</v>
      </c>
      <c r="J112" s="93">
        <f>1.15*2484.9</f>
        <v>2857.6349999999998</v>
      </c>
    </row>
    <row r="113" spans="1:10" ht="12.75">
      <c r="A113" s="152"/>
      <c r="B113" s="89"/>
      <c r="C113" s="52"/>
      <c r="D113" s="105"/>
      <c r="E113" s="52"/>
      <c r="F113" s="51"/>
      <c r="G113" s="90"/>
      <c r="H113" s="91"/>
      <c r="I113" s="92" t="s">
        <v>48</v>
      </c>
      <c r="J113" s="93">
        <f>2.49*2484.9</f>
        <v>6187.401000000001</v>
      </c>
    </row>
    <row r="114" spans="1:10" ht="12.75">
      <c r="A114" s="152"/>
      <c r="B114" s="104"/>
      <c r="C114" s="105"/>
      <c r="D114" s="105"/>
      <c r="E114" s="105"/>
      <c r="F114" s="104"/>
      <c r="G114" s="106"/>
      <c r="H114" s="107"/>
      <c r="I114" s="35" t="s">
        <v>74</v>
      </c>
      <c r="J114" s="108">
        <v>75</v>
      </c>
    </row>
    <row r="115" spans="1:10" ht="13.5" thickBot="1">
      <c r="A115" s="152"/>
      <c r="B115" s="104"/>
      <c r="C115" s="105"/>
      <c r="D115" s="105"/>
      <c r="E115" s="105"/>
      <c r="F115" s="104"/>
      <c r="G115" s="106"/>
      <c r="H115" s="107"/>
      <c r="I115" s="35" t="s">
        <v>27</v>
      </c>
      <c r="J115" s="94">
        <v>350</v>
      </c>
    </row>
    <row r="116" spans="1:10" ht="13.5" thickBot="1">
      <c r="A116" s="151" t="s">
        <v>18</v>
      </c>
      <c r="B116" s="47">
        <f>16.83*2484.9</f>
        <v>41820.867</v>
      </c>
      <c r="C116" s="56">
        <v>390.78</v>
      </c>
      <c r="D116" s="110"/>
      <c r="E116" s="43">
        <f>B116-C116</f>
        <v>41430.087</v>
      </c>
      <c r="F116" s="50">
        <f>B116*1</f>
        <v>41820.867</v>
      </c>
      <c r="G116" s="57">
        <f>8.05*2484.9</f>
        <v>20003.445000000003</v>
      </c>
      <c r="H116" s="43">
        <f>F116-G116-C116</f>
        <v>21426.641999999996</v>
      </c>
      <c r="I116" s="103" t="s">
        <v>47</v>
      </c>
      <c r="J116" s="88">
        <f>1.15*2484.9</f>
        <v>2857.6349999999998</v>
      </c>
    </row>
    <row r="117" spans="1:10" ht="12.75">
      <c r="A117" s="152"/>
      <c r="B117" s="89"/>
      <c r="C117" s="52"/>
      <c r="D117" s="105"/>
      <c r="E117" s="52"/>
      <c r="F117" s="51"/>
      <c r="G117" s="90"/>
      <c r="H117" s="91"/>
      <c r="I117" s="92" t="s">
        <v>67</v>
      </c>
      <c r="J117" s="93">
        <f>1.15*2484.9</f>
        <v>2857.6349999999998</v>
      </c>
    </row>
    <row r="118" spans="1:10" ht="13.5" thickBot="1">
      <c r="A118" s="152"/>
      <c r="B118" s="104"/>
      <c r="C118" s="105"/>
      <c r="D118" s="105"/>
      <c r="E118" s="105"/>
      <c r="F118" s="104"/>
      <c r="G118" s="106"/>
      <c r="H118" s="107"/>
      <c r="I118" s="92" t="s">
        <v>48</v>
      </c>
      <c r="J118" s="93">
        <f>2.49*2484.9</f>
        <v>6187.401000000001</v>
      </c>
    </row>
    <row r="119" spans="1:10" ht="13.5" thickBot="1">
      <c r="A119" s="151" t="s">
        <v>19</v>
      </c>
      <c r="B119" s="47">
        <f>16.83*2484.9</f>
        <v>41820.867</v>
      </c>
      <c r="C119" s="56">
        <v>390.78</v>
      </c>
      <c r="D119" s="110"/>
      <c r="E119" s="43">
        <f>B119-C119</f>
        <v>41430.087</v>
      </c>
      <c r="F119" s="50">
        <f>B119*1</f>
        <v>41820.867</v>
      </c>
      <c r="G119" s="57">
        <f>8.05*2484.9</f>
        <v>20003.445000000003</v>
      </c>
      <c r="H119" s="43">
        <f>F119-G119-C119</f>
        <v>21426.641999999996</v>
      </c>
      <c r="I119" s="103" t="s">
        <v>47</v>
      </c>
      <c r="J119" s="88">
        <f>1.15*2484.9</f>
        <v>2857.6349999999998</v>
      </c>
    </row>
    <row r="120" spans="1:10" ht="12.75">
      <c r="A120" s="152"/>
      <c r="B120" s="89"/>
      <c r="C120" s="52"/>
      <c r="D120" s="105"/>
      <c r="E120" s="52"/>
      <c r="F120" s="51"/>
      <c r="G120" s="90"/>
      <c r="H120" s="91"/>
      <c r="I120" s="92" t="s">
        <v>67</v>
      </c>
      <c r="J120" s="93">
        <f>1.15*2484.9</f>
        <v>2857.6349999999998</v>
      </c>
    </row>
    <row r="121" spans="1:10" ht="12.75">
      <c r="A121" s="152"/>
      <c r="B121" s="89"/>
      <c r="C121" s="52"/>
      <c r="D121" s="105"/>
      <c r="E121" s="52"/>
      <c r="F121" s="51"/>
      <c r="G121" s="90"/>
      <c r="H121" s="91"/>
      <c r="I121" s="92" t="s">
        <v>48</v>
      </c>
      <c r="J121" s="93">
        <f>2.49*2484.9</f>
        <v>6187.401000000001</v>
      </c>
    </row>
    <row r="122" spans="1:10" ht="24">
      <c r="A122" s="152"/>
      <c r="B122" s="138"/>
      <c r="C122" s="139"/>
      <c r="D122" s="139" t="s">
        <v>87</v>
      </c>
      <c r="E122" s="139"/>
      <c r="F122" s="104"/>
      <c r="G122" s="106"/>
      <c r="H122" s="107"/>
      <c r="I122" s="92" t="s">
        <v>75</v>
      </c>
      <c r="J122" s="109">
        <v>50</v>
      </c>
    </row>
    <row r="123" spans="1:10" ht="25.5">
      <c r="A123" s="152"/>
      <c r="B123" s="138"/>
      <c r="C123" s="139"/>
      <c r="D123" s="139"/>
      <c r="E123" s="139"/>
      <c r="F123" s="104"/>
      <c r="G123" s="106"/>
      <c r="H123" s="107"/>
      <c r="I123" s="176" t="s">
        <v>88</v>
      </c>
      <c r="J123" s="109">
        <v>14000</v>
      </c>
    </row>
    <row r="124" spans="1:10" ht="24">
      <c r="A124" s="177"/>
      <c r="B124" s="178"/>
      <c r="C124" s="179"/>
      <c r="D124" s="179"/>
      <c r="E124" s="179"/>
      <c r="F124" s="180"/>
      <c r="G124" s="181"/>
      <c r="H124" s="182"/>
      <c r="I124" s="140" t="s">
        <v>76</v>
      </c>
      <c r="J124" s="108">
        <v>3361.82</v>
      </c>
    </row>
    <row r="125" spans="1:10" ht="24.75" thickBot="1">
      <c r="A125" s="183" t="s">
        <v>19</v>
      </c>
      <c r="B125" s="184"/>
      <c r="C125" s="185"/>
      <c r="D125" s="185"/>
      <c r="E125" s="185"/>
      <c r="F125" s="186"/>
      <c r="G125" s="187"/>
      <c r="H125" s="188"/>
      <c r="I125" s="115" t="s">
        <v>77</v>
      </c>
      <c r="J125" s="116">
        <v>867</v>
      </c>
    </row>
    <row r="126" spans="1:10" ht="13.5" thickBot="1">
      <c r="A126" s="151" t="s">
        <v>20</v>
      </c>
      <c r="B126" s="47">
        <f>16.83*2484.902</f>
        <v>41820.90066</v>
      </c>
      <c r="C126" s="56">
        <v>390.76</v>
      </c>
      <c r="D126" s="110"/>
      <c r="E126" s="43">
        <f>B126-C126</f>
        <v>41430.14066</v>
      </c>
      <c r="F126" s="50">
        <f>B126*1</f>
        <v>41820.90066</v>
      </c>
      <c r="G126" s="57">
        <f>8.05*2484.9</f>
        <v>20003.445000000003</v>
      </c>
      <c r="H126" s="43">
        <f>F126-G126-C126</f>
        <v>21426.695659999998</v>
      </c>
      <c r="I126" s="103" t="s">
        <v>47</v>
      </c>
      <c r="J126" s="88">
        <f>1.15*2484.9</f>
        <v>2857.6349999999998</v>
      </c>
    </row>
    <row r="127" spans="1:10" ht="12.75">
      <c r="A127" s="152"/>
      <c r="B127" s="89"/>
      <c r="C127" s="52"/>
      <c r="D127" s="105"/>
      <c r="E127" s="52"/>
      <c r="F127" s="51"/>
      <c r="G127" s="90"/>
      <c r="H127" s="91"/>
      <c r="I127" s="92" t="s">
        <v>67</v>
      </c>
      <c r="J127" s="93">
        <f>1.15*2484.9</f>
        <v>2857.6349999999998</v>
      </c>
    </row>
    <row r="128" spans="1:10" ht="12.75">
      <c r="A128" s="152"/>
      <c r="B128" s="89"/>
      <c r="C128" s="52"/>
      <c r="D128" s="105"/>
      <c r="E128" s="52"/>
      <c r="F128" s="51"/>
      <c r="G128" s="90"/>
      <c r="H128" s="91"/>
      <c r="I128" s="92" t="s">
        <v>48</v>
      </c>
      <c r="J128" s="93">
        <f>2.49*2484.9</f>
        <v>6187.401000000001</v>
      </c>
    </row>
    <row r="129" spans="1:10" ht="24">
      <c r="A129" s="152"/>
      <c r="B129" s="141"/>
      <c r="C129" s="142"/>
      <c r="D129" s="142"/>
      <c r="E129" s="142"/>
      <c r="F129" s="143"/>
      <c r="G129" s="106"/>
      <c r="H129" s="107"/>
      <c r="I129" s="35" t="s">
        <v>78</v>
      </c>
      <c r="J129" s="108">
        <v>542</v>
      </c>
    </row>
    <row r="130" spans="1:10" ht="24">
      <c r="A130" s="152"/>
      <c r="B130" s="141"/>
      <c r="C130" s="142"/>
      <c r="D130" s="142"/>
      <c r="E130" s="142"/>
      <c r="F130" s="143"/>
      <c r="G130" s="106"/>
      <c r="H130" s="107"/>
      <c r="I130" s="34" t="s">
        <v>79</v>
      </c>
      <c r="J130" s="108">
        <v>1018</v>
      </c>
    </row>
    <row r="131" spans="1:10" ht="12.75">
      <c r="A131" s="152"/>
      <c r="B131" s="141"/>
      <c r="C131" s="142"/>
      <c r="D131" s="142"/>
      <c r="E131" s="142"/>
      <c r="F131" s="143"/>
      <c r="G131" s="106"/>
      <c r="H131" s="107"/>
      <c r="I131" s="35" t="s">
        <v>80</v>
      </c>
      <c r="J131" s="108">
        <v>25</v>
      </c>
    </row>
    <row r="132" spans="1:10" ht="24">
      <c r="A132" s="152"/>
      <c r="B132" s="141"/>
      <c r="C132" s="142"/>
      <c r="D132" s="142"/>
      <c r="E132" s="142"/>
      <c r="F132" s="143"/>
      <c r="G132" s="106"/>
      <c r="H132" s="107"/>
      <c r="I132" s="34" t="s">
        <v>81</v>
      </c>
      <c r="J132" s="108">
        <v>1250</v>
      </c>
    </row>
    <row r="133" spans="1:10" ht="24">
      <c r="A133" s="152"/>
      <c r="B133" s="141"/>
      <c r="C133" s="142"/>
      <c r="D133" s="142"/>
      <c r="E133" s="142"/>
      <c r="F133" s="143"/>
      <c r="G133" s="106"/>
      <c r="H133" s="107"/>
      <c r="I133" s="34" t="s">
        <v>82</v>
      </c>
      <c r="J133" s="144">
        <v>1300</v>
      </c>
    </row>
    <row r="134" spans="1:10" ht="24">
      <c r="A134" s="152"/>
      <c r="B134" s="141"/>
      <c r="C134" s="142"/>
      <c r="D134" s="142"/>
      <c r="E134" s="142"/>
      <c r="F134" s="143"/>
      <c r="G134" s="106"/>
      <c r="H134" s="107"/>
      <c r="I134" s="35" t="s">
        <v>83</v>
      </c>
      <c r="J134" s="108">
        <v>1127</v>
      </c>
    </row>
    <row r="135" spans="1:10" ht="12.75">
      <c r="A135" s="152"/>
      <c r="B135" s="141"/>
      <c r="C135" s="142"/>
      <c r="D135" s="142"/>
      <c r="E135" s="142"/>
      <c r="F135" s="143"/>
      <c r="G135" s="106"/>
      <c r="H135" s="107"/>
      <c r="I135" s="92" t="s">
        <v>84</v>
      </c>
      <c r="J135" s="108">
        <v>499</v>
      </c>
    </row>
    <row r="136" spans="1:10" ht="24.75" thickBot="1">
      <c r="A136" s="153"/>
      <c r="B136" s="145"/>
      <c r="C136" s="146"/>
      <c r="D136" s="146"/>
      <c r="E136" s="146"/>
      <c r="F136" s="147"/>
      <c r="G136" s="119"/>
      <c r="H136" s="120"/>
      <c r="I136" s="148" t="s">
        <v>85</v>
      </c>
      <c r="J136" s="149">
        <v>748</v>
      </c>
    </row>
    <row r="137" spans="1:10" ht="13.5" thickBot="1">
      <c r="A137" s="8" t="s">
        <v>21</v>
      </c>
      <c r="B137" s="45">
        <f>SUM(B64:B126)</f>
        <v>473522.5776599999</v>
      </c>
      <c r="C137" s="44">
        <f>SUM(C64:C126)</f>
        <v>4689.339999999999</v>
      </c>
      <c r="D137" s="44"/>
      <c r="E137" s="45">
        <f>SUM(E64:E126)</f>
        <v>468833.23766</v>
      </c>
      <c r="F137" s="81">
        <f>SUM(F64:F126)</f>
        <v>473522.5776599999</v>
      </c>
      <c r="G137" s="81">
        <f>SUM(G66:G126)</f>
        <v>240041.34000000005</v>
      </c>
      <c r="H137" s="46">
        <f>SUM(H66:H126)</f>
        <v>228791.89765999996</v>
      </c>
      <c r="I137" s="12"/>
      <c r="J137" s="10"/>
    </row>
    <row r="138" spans="1:10" ht="13.5" thickBot="1">
      <c r="A138" s="6"/>
      <c r="B138" s="77"/>
      <c r="C138" s="78"/>
      <c r="D138" s="78"/>
      <c r="E138" s="79"/>
      <c r="F138" s="80"/>
      <c r="G138" s="80"/>
      <c r="H138" s="80"/>
      <c r="I138" s="13" t="s">
        <v>22</v>
      </c>
      <c r="J138" s="42">
        <f>SUM(J66:J136)</f>
        <v>207902.5580000001</v>
      </c>
    </row>
    <row r="139" spans="1:10" ht="13.5" thickBot="1">
      <c r="A139" s="4"/>
      <c r="B139" s="1"/>
      <c r="C139" s="2"/>
      <c r="D139" s="2"/>
      <c r="E139" s="3"/>
      <c r="F139" s="154"/>
      <c r="G139" s="155"/>
      <c r="H139" s="155"/>
      <c r="I139" s="156"/>
      <c r="J139" s="54"/>
    </row>
    <row r="140" spans="9:10" ht="13.5" thickBot="1">
      <c r="I140" s="11" t="s">
        <v>86</v>
      </c>
      <c r="J140" s="150">
        <f>H137+J65-J138</f>
        <v>6164.0637599998445</v>
      </c>
    </row>
  </sheetData>
  <sheetProtection/>
  <mergeCells count="54">
    <mergeCell ref="A126:A136"/>
    <mergeCell ref="F139:I139"/>
    <mergeCell ref="A31:A35"/>
    <mergeCell ref="A36:A38"/>
    <mergeCell ref="A39:A43"/>
    <mergeCell ref="A44:A46"/>
    <mergeCell ref="F49:I49"/>
    <mergeCell ref="A15:A17"/>
    <mergeCell ref="A18:A20"/>
    <mergeCell ref="A21:A23"/>
    <mergeCell ref="A24:A26"/>
    <mergeCell ref="A27:A28"/>
    <mergeCell ref="A29:A30"/>
    <mergeCell ref="G6:G7"/>
    <mergeCell ref="H6:H7"/>
    <mergeCell ref="I6:J6"/>
    <mergeCell ref="B8:E8"/>
    <mergeCell ref="A9:A11"/>
    <mergeCell ref="A12:A14"/>
    <mergeCell ref="A2:J2"/>
    <mergeCell ref="A3:J3"/>
    <mergeCell ref="A5:A7"/>
    <mergeCell ref="B5:E5"/>
    <mergeCell ref="F5:J5"/>
    <mergeCell ref="B6:B7"/>
    <mergeCell ref="C6:C7"/>
    <mergeCell ref="D6:D7"/>
    <mergeCell ref="E6:E7"/>
    <mergeCell ref="F6:F7"/>
    <mergeCell ref="A60:J60"/>
    <mergeCell ref="A61:J61"/>
    <mergeCell ref="A62:A64"/>
    <mergeCell ref="B62:E62"/>
    <mergeCell ref="F62:J62"/>
    <mergeCell ref="B63:B64"/>
    <mergeCell ref="C63:C64"/>
    <mergeCell ref="D63:D64"/>
    <mergeCell ref="E63:E64"/>
    <mergeCell ref="F63:F64"/>
    <mergeCell ref="A107:A110"/>
    <mergeCell ref="G63:G64"/>
    <mergeCell ref="H63:H64"/>
    <mergeCell ref="I63:J63"/>
    <mergeCell ref="B65:E65"/>
    <mergeCell ref="A66:A69"/>
    <mergeCell ref="A70:A72"/>
    <mergeCell ref="A111:A115"/>
    <mergeCell ref="A116:A118"/>
    <mergeCell ref="A119:A124"/>
    <mergeCell ref="A73:A80"/>
    <mergeCell ref="A81:A87"/>
    <mergeCell ref="A88:A92"/>
    <mergeCell ref="A93:A97"/>
    <mergeCell ref="A98:A106"/>
  </mergeCells>
  <printOptions/>
  <pageMargins left="0.17" right="0.17" top="0.17" bottom="0.16" header="0.17" footer="0.16"/>
  <pageSetup horizontalDpi="600" verticalDpi="600" orientation="landscape" paperSize="9" r:id="rId1"/>
  <ignoredErrors>
    <ignoredError sqref="J1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Сибирь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Водовозов С. В.</dc:creator>
  <cp:keywords/>
  <dc:description/>
  <cp:lastModifiedBy>Admin</cp:lastModifiedBy>
  <cp:lastPrinted>2016-05-19T08:59:44Z</cp:lastPrinted>
  <dcterms:created xsi:type="dcterms:W3CDTF">2010-06-22T06:42:29Z</dcterms:created>
  <dcterms:modified xsi:type="dcterms:W3CDTF">2017-04-28T07:13:42Z</dcterms:modified>
  <cp:category/>
  <cp:version/>
  <cp:contentType/>
  <cp:contentStatus/>
</cp:coreProperties>
</file>