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9150" tabRatio="598" activeTab="0"/>
  </bookViews>
  <sheets>
    <sheet name="Текущий ремонт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<sst xmlns="http://schemas.openxmlformats.org/spreadsheetml/2006/main" count="221" uniqueCount="96">
  <si>
    <t>начис. факт</t>
  </si>
  <si>
    <t>дотация факт</t>
  </si>
  <si>
    <t>ИТОГО:</t>
  </si>
  <si>
    <t>Всего начисл.</t>
  </si>
  <si>
    <t>Постоян. затраты</t>
  </si>
  <si>
    <t>средства на т.рем.</t>
  </si>
  <si>
    <t>Выполнено т.ремонта</t>
  </si>
  <si>
    <t>вид работы</t>
  </si>
  <si>
    <t>сумма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</si>
  <si>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</si>
  <si>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</si>
  <si>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</si>
  <si>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</si>
  <si>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</si>
  <si>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</si>
  <si>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</si>
  <si>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</si>
  <si>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</si>
  <si>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</si>
  <si>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</si>
  <si>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</si>
  <si>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недоплата факт</t>
  </si>
  <si>
    <t>Всего:</t>
  </si>
  <si>
    <r>
      <t xml:space="preserve">                                                    </t>
    </r>
    <r>
      <rPr>
        <b/>
        <sz val="10"/>
        <rFont val="Arial Cyr"/>
        <family val="2"/>
      </rPr>
      <t xml:space="preserve">Итого: </t>
    </r>
  </si>
  <si>
    <t xml:space="preserve">ДОХОДЫ </t>
  </si>
  <si>
    <t xml:space="preserve">      I. по содержанию и текущему ремонту мест общего пользования жилого дома № 1а по ул. Ватутина</t>
  </si>
  <si>
    <t>в подвале - замена шар. крана d 20 мм - 1 шт.</t>
  </si>
  <si>
    <t xml:space="preserve">                                                                                                          Отчёт за 2015 г.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</si>
  <si>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РАСХОДЫ ПО ООО "ЛИДЕР УК" </t>
  </si>
  <si>
    <t>2015 г.</t>
  </si>
  <si>
    <t>услуги ООО "РИЦ"</t>
  </si>
  <si>
    <t>переходящий остаток на 2016 год</t>
  </si>
  <si>
    <t xml:space="preserve">во IIп. на 1 эт., тамбур - замена эл. лампочки 40 Вт. - 2 шт. </t>
  </si>
  <si>
    <t>в подвале - замена фитинга d 25 мм - 1 шт.</t>
  </si>
  <si>
    <t>во II п. - замена клеммы в светильнике - 1 шт.</t>
  </si>
  <si>
    <t xml:space="preserve">во IIп. на 5 эт., в Iп. тамбур - замена эл. лампочки 40 Вт. - 2 шт. </t>
  </si>
  <si>
    <t>в кв. № 6,10,11 - замена стояка ГВС (труба d 20 мм - 3м., шар. кран d 15 мм - 1 шт.; тройник 20*15*20 - 2 шт., фитинг  - 1 шт., переходник 25*20 - 2 шт.)</t>
  </si>
  <si>
    <t xml:space="preserve">в Iп. на 3,4 эт. - замена ЭСУ-3 - 1 шт. и эл. лампочки 40 Вт. - 2 шт. </t>
  </si>
  <si>
    <t>в подвале - частичная замена канализационных труб d 100 мм (труба d 100 мм. - 3,7м., п/отвод - 2 шт., манжет - 1 шт., белизна - 4 бут.)</t>
  </si>
  <si>
    <t>в I, II п. - замена клеммы в светильниках - 2 шт., кабель - 3м.</t>
  </si>
  <si>
    <t>в кв. № 32 - прочистка вентиляции</t>
  </si>
  <si>
    <t xml:space="preserve">во IIп. тамбур - замена эл. лампочки 40 Вт. - 1 шт. </t>
  </si>
  <si>
    <t xml:space="preserve">во IIп. на 1 эт., в Iп. тамбур - установлены плафоны - 2 шт., на подъездном освещении </t>
  </si>
  <si>
    <t>в кв. № 24 - вызов аварийной службы</t>
  </si>
  <si>
    <t>во II п. - замена кабеля - 3м., в светильнике</t>
  </si>
  <si>
    <t>эл. энергия (разница между выставленными и оплаченными показаниями)</t>
  </si>
  <si>
    <t xml:space="preserve">переходящий долг                                                   </t>
  </si>
  <si>
    <t xml:space="preserve">                                                                                                          Отчёт за 2016 г.                                                                                                                                                                                                                                                   </t>
  </si>
  <si>
    <t>2016 г.</t>
  </si>
  <si>
    <t xml:space="preserve">переходящий долг с 2015 года                                                   </t>
  </si>
  <si>
    <t>содержание УК</t>
  </si>
  <si>
    <t xml:space="preserve">IIп. - замена деревянной двери в тамбуре (дверь - 1 шт., пена монтажн. - 1 бал., пружина - 1 шт., ручки - 2 шт., шарниры, анкера, штукатурные работы, краска) </t>
  </si>
  <si>
    <t xml:space="preserve">IIп. 3 эт. - замена  эл. лампочки 40 Вт - 1 шт. </t>
  </si>
  <si>
    <t xml:space="preserve">I, IIп. 3 эт., тамбур - замена  эл. лампочки 40 Вт - 3 шт., установка плафона - 1 шт. </t>
  </si>
  <si>
    <t>прочистка дороги от снега вдоль дома  (погрузчиком 15 мин.)</t>
  </si>
  <si>
    <t>в подвале - замена шар. крана d 15 - 1 шт., установка дверной ручки, перепайка в подвале</t>
  </si>
  <si>
    <t xml:space="preserve">IIп. тамбур - замена  ЭСУ - 1 шт. </t>
  </si>
  <si>
    <t>в кв. № 52 - вызов аварийной службы</t>
  </si>
  <si>
    <t xml:space="preserve">Iп. 1 эт. - замена ЭСУ - 1 шт., эл. лампочек 40 Вт - 1 шт. </t>
  </si>
  <si>
    <t>окраска элементов на детской площадке</t>
  </si>
  <si>
    <t xml:space="preserve">демонтаж кирпичных труб - 5 шт. на крыше (вентиляц. каналы) (шифер - 10 листов), замена слуховых окон </t>
  </si>
  <si>
    <t xml:space="preserve">промывка и опрессовка системы отопления </t>
  </si>
  <si>
    <t xml:space="preserve">около дома скошена трава </t>
  </si>
  <si>
    <t>вывоз твердых бытовых отходов</t>
  </si>
  <si>
    <t xml:space="preserve">Iп. 4 эт., IIп. 2 эт. - замена ЭСУ - 1 шт., эл. лампочек 40 Вт - 2 шт. </t>
  </si>
  <si>
    <t>IIп. 2 эт. - замена ЭСУ - 1 шт.</t>
  </si>
  <si>
    <t>Iп. (уличн. освещение) - замена лампы энергосберегающей 45 Вт. - 1 шт.</t>
  </si>
  <si>
    <t xml:space="preserve">Iп. 4 эт. - замена эл. лампочек 40 Вт - 1 шт. </t>
  </si>
  <si>
    <t>IIп. (уличн. освещение) - замена светильника - 1 шт., лампы энергосберегающей 45 Вт. - 1 шт.</t>
  </si>
  <si>
    <t>Iп. 1 эт., IIп. тамбур - замена  замена ЭСУ - 1 шт., эл. лампочки 40 Вт - 2 шт.</t>
  </si>
  <si>
    <t>IIп. тамбур - замена эл. лампочки 40 Вт - 1 шт.</t>
  </si>
  <si>
    <t xml:space="preserve"> </t>
  </si>
  <si>
    <t>кв. № 38 - прочистка вентиляции</t>
  </si>
  <si>
    <t>переходящий остаток на 2017 год</t>
  </si>
  <si>
    <t xml:space="preserve">                                                                                                          Отчёт за 2017 г.                                                                                                                                                                                                                                                   </t>
  </si>
  <si>
    <t>факт недоплата, переплата   (-/+)</t>
  </si>
  <si>
    <t>2017 г.</t>
  </si>
  <si>
    <t xml:space="preserve">переходящий долг с 2016 года                                                   </t>
  </si>
  <si>
    <t>вывоз твердых коммунальных отходов</t>
  </si>
  <si>
    <t>прочистка дороги от снега вдоль дома (погрузчиком  1 час. 30 мин.)</t>
  </si>
  <si>
    <t xml:space="preserve">IIп. 1 эт. - замена  эл. лампочки 40 Вт - 1 шт. </t>
  </si>
  <si>
    <t>уличное освещение I п. - замена лампы энергосберегающей 45 Вт. - 1 шт., клеммы - 1 шт.</t>
  </si>
  <si>
    <t>кв. № 23 - частичная замена стояка ГВС (труба d 20мм. - 5м.)</t>
  </si>
  <si>
    <t>кв. № 28 - вызов аварийной службы</t>
  </si>
  <si>
    <t xml:space="preserve">подвал - замена канализации d 110 мм. (труба - 12м., ревизия - 1 шт., манжет - 2 шт., переход чугун/пластик - 1 шт.) </t>
  </si>
  <si>
    <t xml:space="preserve">Iп. 3 эт., IIп. 5 эт. - замена лампочек 40 Вт - 2 шт. </t>
  </si>
  <si>
    <t>в чердаке - запенено монтажной пеной - 1/4 бал.</t>
  </si>
  <si>
    <t>в подвале (узел управления) - замена дисковых затворов d 80 - 2 шт.</t>
  </si>
  <si>
    <t>IIп. 5 эт. - замена ЭСУ - 1 шт.</t>
  </si>
  <si>
    <t>кв. № 6 - установлен хомут d 40 мм. - 1 шт.</t>
  </si>
  <si>
    <t>кв. № 6 - вызов аварийной службы</t>
  </si>
  <si>
    <t>закрыты продухи в подвальные помещения (монтажн. пена - 1/2 бал.)</t>
  </si>
  <si>
    <t xml:space="preserve">кв. № 4, 8, подвал - замена центрального стояка канализации d 110 мм. (труба - 7,5м., тройник - 3 шт., манжет - 4 шт., переход чугун/пластик - 4 шт., полуотвод - 1 шт., герметик - 1 бал., диск для болгарки - 2 шт., монтажная пена) </t>
  </si>
  <si>
    <t>уличное освещение I п. - замена лампы энергосберегающей 45 Вт. - 1 шт., фотореле - 1 шт.</t>
  </si>
  <si>
    <t>Iп. - установка замка-1шт., клямки - 2 шт. на чердачный люк</t>
  </si>
  <si>
    <t>переходящий остаток на 2018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</si>
</sst>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2"/>
    </font>
    <font>
      <b/>
      <sz val="9"/>
      <color indexed="10"/>
      <name val="Arial Cyr"/>
      <family val="2"/>
    </font>
    <font>
      <sz val="8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30"/>
      <name val="Arial Cyr"/>
      <family val="0"/>
    </font>
    <font>
      <sz val="9"/>
      <color indexed="30"/>
      <name val="Arial Cyr"/>
      <family val="0"/>
    </font>
    <font>
      <sz val="8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2"/>
    </font>
    <font>
      <b/>
      <sz val="9"/>
      <color rgb="FFFF0000"/>
      <name val="Arial Cyr"/>
      <family val="2"/>
    </font>
    <font>
      <sz val="8"/>
      <color rgb="FFFF0000"/>
      <name val="Arial Cyr"/>
      <family val="2"/>
    </font>
    <font>
      <b/>
      <sz val="10"/>
      <color rgb="FFFF0000"/>
      <name val="Arial Cyr"/>
      <family val="2"/>
    </font>
    <font>
      <b/>
      <sz val="9"/>
      <color rgb="FF0070C0"/>
      <name val="Arial Cyr"/>
      <family val="0"/>
    </font>
    <font>
      <sz val="9"/>
      <color rgb="FF0070C0"/>
      <name val="Arial Cyr"/>
      <family val="0"/>
    </font>
    <font>
      <sz val="8"/>
      <color rgb="FF0070C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19" xfId="0" applyFont="1" applyBorder="1" applyAlignment="1">
      <alignment/>
    </xf>
    <xf numFmtId="0" fontId="1" fillId="0" borderId="20" xfId="0" applyFont="1" applyBorder="1" applyAlignment="1">
      <alignment horizontal="right" vertical="center" wrapText="1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49" fontId="0" fillId="0" borderId="19" xfId="0" applyNumberFormat="1" applyFont="1" applyBorder="1" applyAlignment="1">
      <alignment horizontal="left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25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4" fillId="0" borderId="33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0" fontId="5" fillId="33" borderId="14" xfId="0" applyFont="1" applyFill="1" applyBorder="1" applyAlignment="1">
      <alignment horizontal="center"/>
    </xf>
    <xf numFmtId="0" fontId="0" fillId="0" borderId="25" xfId="0" applyFont="1" applyBorder="1" applyAlignment="1">
      <alignment vertical="center"/>
    </xf>
    <xf numFmtId="0" fontId="4" fillId="0" borderId="36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/>
    </xf>
    <xf numFmtId="0" fontId="4" fillId="0" borderId="37" xfId="0" applyFont="1" applyBorder="1" applyAlignment="1">
      <alignment horizontal="right"/>
    </xf>
    <xf numFmtId="0" fontId="4" fillId="0" borderId="36" xfId="0" applyFont="1" applyBorder="1" applyAlignment="1">
      <alignment horizontal="left" wrapText="1"/>
    </xf>
    <xf numFmtId="0" fontId="48" fillId="0" borderId="38" xfId="0" applyFont="1" applyBorder="1" applyAlignment="1">
      <alignment horizontal="right"/>
    </xf>
    <xf numFmtId="0" fontId="48" fillId="0" borderId="27" xfId="0" applyFont="1" applyBorder="1" applyAlignment="1">
      <alignment horizontal="right"/>
    </xf>
    <xf numFmtId="0" fontId="48" fillId="0" borderId="0" xfId="0" applyFont="1" applyBorder="1" applyAlignment="1">
      <alignment horizontal="right"/>
    </xf>
    <xf numFmtId="0" fontId="48" fillId="0" borderId="30" xfId="0" applyFont="1" applyBorder="1" applyAlignment="1">
      <alignment horizontal="right"/>
    </xf>
    <xf numFmtId="0" fontId="48" fillId="0" borderId="39" xfId="0" applyFont="1" applyBorder="1" applyAlignment="1">
      <alignment horizontal="right"/>
    </xf>
    <xf numFmtId="49" fontId="49" fillId="0" borderId="23" xfId="0" applyNumberFormat="1" applyFont="1" applyBorder="1" applyAlignment="1">
      <alignment horizontal="left"/>
    </xf>
    <xf numFmtId="0" fontId="0" fillId="0" borderId="40" xfId="0" applyFont="1" applyBorder="1" applyAlignment="1">
      <alignment/>
    </xf>
    <xf numFmtId="0" fontId="4" fillId="0" borderId="36" xfId="0" applyFont="1" applyBorder="1" applyAlignment="1">
      <alignment horizontal="right"/>
    </xf>
    <xf numFmtId="0" fontId="0" fillId="0" borderId="34" xfId="0" applyFont="1" applyBorder="1" applyAlignment="1">
      <alignment vertical="center"/>
    </xf>
    <xf numFmtId="0" fontId="4" fillId="34" borderId="14" xfId="0" applyFont="1" applyFill="1" applyBorder="1" applyAlignment="1">
      <alignment wrapText="1"/>
    </xf>
    <xf numFmtId="0" fontId="4" fillId="0" borderId="41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4" fillId="0" borderId="13" xfId="0" applyFont="1" applyBorder="1" applyAlignment="1">
      <alignment horizontal="right"/>
    </xf>
    <xf numFmtId="0" fontId="1" fillId="35" borderId="14" xfId="0" applyFont="1" applyFill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wrapText="1"/>
    </xf>
    <xf numFmtId="2" fontId="5" fillId="0" borderId="39" xfId="0" applyNumberFormat="1" applyFont="1" applyBorder="1" applyAlignment="1">
      <alignment/>
    </xf>
    <xf numFmtId="2" fontId="4" fillId="0" borderId="26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5" fillId="0" borderId="43" xfId="0" applyFont="1" applyBorder="1" applyAlignment="1">
      <alignment horizontal="right"/>
    </xf>
    <xf numFmtId="0" fontId="5" fillId="0" borderId="44" xfId="0" applyFont="1" applyBorder="1" applyAlignment="1">
      <alignment horizontal="right"/>
    </xf>
    <xf numFmtId="2" fontId="5" fillId="0" borderId="44" xfId="0" applyNumberFormat="1" applyFont="1" applyBorder="1" applyAlignment="1">
      <alignment horizontal="right"/>
    </xf>
    <xf numFmtId="2" fontId="1" fillId="0" borderId="45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/>
    </xf>
    <xf numFmtId="0" fontId="5" fillId="0" borderId="27" xfId="0" applyFont="1" applyBorder="1" applyAlignment="1">
      <alignment horizontal="right"/>
    </xf>
    <xf numFmtId="4" fontId="5" fillId="0" borderId="38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4" fillId="0" borderId="46" xfId="0" applyFont="1" applyBorder="1" applyAlignment="1">
      <alignment horizontal="right" vertical="center"/>
    </xf>
    <xf numFmtId="2" fontId="4" fillId="0" borderId="15" xfId="0" applyNumberFormat="1" applyFont="1" applyBorder="1" applyAlignment="1">
      <alignment/>
    </xf>
    <xf numFmtId="2" fontId="5" fillId="0" borderId="31" xfId="0" applyNumberFormat="1" applyFont="1" applyBorder="1" applyAlignment="1">
      <alignment/>
    </xf>
    <xf numFmtId="2" fontId="5" fillId="0" borderId="32" xfId="0" applyNumberFormat="1" applyFont="1" applyBorder="1" applyAlignment="1">
      <alignment horizontal="right"/>
    </xf>
    <xf numFmtId="2" fontId="5" fillId="0" borderId="43" xfId="0" applyNumberFormat="1" applyFont="1" applyBorder="1" applyAlignment="1">
      <alignment/>
    </xf>
    <xf numFmtId="4" fontId="5" fillId="0" borderId="39" xfId="0" applyNumberFormat="1" applyFont="1" applyBorder="1" applyAlignment="1">
      <alignment horizontal="right"/>
    </xf>
    <xf numFmtId="2" fontId="4" fillId="36" borderId="21" xfId="0" applyNumberFormat="1" applyFont="1" applyFill="1" applyBorder="1" applyAlignment="1">
      <alignment/>
    </xf>
    <xf numFmtId="2" fontId="1" fillId="34" borderId="14" xfId="0" applyNumberFormat="1" applyFont="1" applyFill="1" applyBorder="1" applyAlignment="1">
      <alignment/>
    </xf>
    <xf numFmtId="0" fontId="4" fillId="35" borderId="34" xfId="0" applyFont="1" applyFill="1" applyBorder="1" applyAlignment="1">
      <alignment horizontal="left" vertical="center" wrapText="1"/>
    </xf>
    <xf numFmtId="0" fontId="4" fillId="0" borderId="36" xfId="0" applyFont="1" applyBorder="1" applyAlignment="1">
      <alignment horizontal="left" wrapText="1"/>
    </xf>
    <xf numFmtId="2" fontId="1" fillId="33" borderId="13" xfId="0" applyNumberFormat="1" applyFont="1" applyFill="1" applyBorder="1" applyAlignment="1">
      <alignment/>
    </xf>
    <xf numFmtId="0" fontId="49" fillId="0" borderId="33" xfId="0" applyFont="1" applyBorder="1" applyAlignment="1">
      <alignment horizontal="right"/>
    </xf>
    <xf numFmtId="0" fontId="4" fillId="35" borderId="34" xfId="0" applyFont="1" applyFill="1" applyBorder="1" applyAlignment="1">
      <alignment horizontal="left" wrapText="1"/>
    </xf>
    <xf numFmtId="0" fontId="0" fillId="35" borderId="0" xfId="0" applyFill="1" applyAlignment="1">
      <alignment/>
    </xf>
    <xf numFmtId="0" fontId="4" fillId="35" borderId="47" xfId="0" applyFont="1" applyFill="1" applyBorder="1" applyAlignment="1">
      <alignment horizontal="left" wrapText="1"/>
    </xf>
    <xf numFmtId="0" fontId="4" fillId="35" borderId="14" xfId="0" applyFont="1" applyFill="1" applyBorder="1" applyAlignment="1">
      <alignment wrapText="1"/>
    </xf>
    <xf numFmtId="2" fontId="5" fillId="0" borderId="39" xfId="0" applyNumberFormat="1" applyFont="1" applyBorder="1" applyAlignment="1">
      <alignment horizontal="right"/>
    </xf>
    <xf numFmtId="2" fontId="48" fillId="0" borderId="48" xfId="0" applyNumberFormat="1" applyFont="1" applyBorder="1" applyAlignment="1">
      <alignment horizontal="right"/>
    </xf>
    <xf numFmtId="2" fontId="5" fillId="0" borderId="43" xfId="0" applyNumberFormat="1" applyFont="1" applyBorder="1" applyAlignment="1">
      <alignment horizontal="right"/>
    </xf>
    <xf numFmtId="2" fontId="5" fillId="0" borderId="27" xfId="0" applyNumberFormat="1" applyFont="1" applyBorder="1" applyAlignment="1">
      <alignment horizontal="right"/>
    </xf>
    <xf numFmtId="2" fontId="48" fillId="0" borderId="27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48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2" xfId="0" applyNumberFormat="1" applyFont="1" applyBorder="1" applyAlignment="1">
      <alignment horizontal="right"/>
    </xf>
    <xf numFmtId="2" fontId="5" fillId="0" borderId="30" xfId="0" applyNumberFormat="1" applyFont="1" applyBorder="1" applyAlignment="1">
      <alignment horizontal="right"/>
    </xf>
    <xf numFmtId="2" fontId="48" fillId="0" borderId="30" xfId="0" applyNumberFormat="1" applyFont="1" applyBorder="1" applyAlignment="1">
      <alignment horizontal="right"/>
    </xf>
    <xf numFmtId="2" fontId="4" fillId="0" borderId="30" xfId="0" applyNumberFormat="1" applyFont="1" applyBorder="1" applyAlignment="1">
      <alignment horizontal="left" wrapText="1"/>
    </xf>
    <xf numFmtId="2" fontId="4" fillId="0" borderId="37" xfId="0" applyNumberFormat="1" applyFont="1" applyBorder="1" applyAlignment="1">
      <alignment horizontal="left" wrapText="1"/>
    </xf>
    <xf numFmtId="2" fontId="48" fillId="0" borderId="38" xfId="0" applyNumberFormat="1" applyFont="1" applyBorder="1" applyAlignment="1">
      <alignment horizontal="right"/>
    </xf>
    <xf numFmtId="2" fontId="4" fillId="0" borderId="37" xfId="0" applyNumberFormat="1" applyFont="1" applyBorder="1" applyAlignment="1">
      <alignment horizontal="right"/>
    </xf>
    <xf numFmtId="2" fontId="48" fillId="0" borderId="39" xfId="0" applyNumberFormat="1" applyFont="1" applyBorder="1" applyAlignment="1">
      <alignment horizontal="right"/>
    </xf>
    <xf numFmtId="2" fontId="4" fillId="0" borderId="30" xfId="0" applyNumberFormat="1" applyFont="1" applyBorder="1" applyAlignment="1">
      <alignment horizontal="right"/>
    </xf>
    <xf numFmtId="2" fontId="50" fillId="0" borderId="38" xfId="0" applyNumberFormat="1" applyFont="1" applyBorder="1" applyAlignment="1">
      <alignment horizontal="right"/>
    </xf>
    <xf numFmtId="2" fontId="2" fillId="0" borderId="26" xfId="0" applyNumberFormat="1" applyFont="1" applyBorder="1" applyAlignment="1">
      <alignment horizontal="right"/>
    </xf>
    <xf numFmtId="2" fontId="6" fillId="0" borderId="27" xfId="0" applyNumberFormat="1" applyFont="1" applyBorder="1" applyAlignment="1">
      <alignment horizontal="right"/>
    </xf>
    <xf numFmtId="2" fontId="50" fillId="0" borderId="27" xfId="0" applyNumberFormat="1" applyFont="1" applyBorder="1" applyAlignment="1">
      <alignment horizontal="right"/>
    </xf>
    <xf numFmtId="2" fontId="2" fillId="0" borderId="31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50" fillId="0" borderId="0" xfId="0" applyNumberFormat="1" applyFont="1" applyBorder="1" applyAlignment="1">
      <alignment horizontal="right"/>
    </xf>
    <xf numFmtId="2" fontId="50" fillId="0" borderId="39" xfId="0" applyNumberFormat="1" applyFont="1" applyBorder="1" applyAlignment="1">
      <alignment horizontal="right"/>
    </xf>
    <xf numFmtId="2" fontId="5" fillId="0" borderId="31" xfId="0" applyNumberFormat="1" applyFont="1" applyBorder="1" applyAlignment="1">
      <alignment horizontal="right"/>
    </xf>
    <xf numFmtId="2" fontId="2" fillId="0" borderId="29" xfId="0" applyNumberFormat="1" applyFont="1" applyBorder="1" applyAlignment="1">
      <alignment horizontal="right"/>
    </xf>
    <xf numFmtId="2" fontId="2" fillId="0" borderId="30" xfId="0" applyNumberFormat="1" applyFont="1" applyBorder="1" applyAlignment="1">
      <alignment horizontal="right"/>
    </xf>
    <xf numFmtId="2" fontId="50" fillId="0" borderId="30" xfId="0" applyNumberFormat="1" applyFont="1" applyBorder="1" applyAlignment="1">
      <alignment horizontal="right"/>
    </xf>
    <xf numFmtId="2" fontId="50" fillId="0" borderId="37" xfId="0" applyNumberFormat="1" applyFont="1" applyBorder="1" applyAlignment="1">
      <alignment horizontal="right"/>
    </xf>
    <xf numFmtId="2" fontId="1" fillId="0" borderId="49" xfId="0" applyNumberFormat="1" applyFont="1" applyBorder="1" applyAlignment="1">
      <alignment horizontal="right"/>
    </xf>
    <xf numFmtId="2" fontId="1" fillId="0" borderId="50" xfId="0" applyNumberFormat="1" applyFont="1" applyBorder="1" applyAlignment="1">
      <alignment horizontal="right"/>
    </xf>
    <xf numFmtId="2" fontId="51" fillId="0" borderId="50" xfId="0" applyNumberFormat="1" applyFont="1" applyBorder="1" applyAlignment="1">
      <alignment horizontal="right"/>
    </xf>
    <xf numFmtId="2" fontId="1" fillId="0" borderId="51" xfId="0" applyNumberFormat="1" applyFont="1" applyBorder="1" applyAlignment="1">
      <alignment horizontal="right"/>
    </xf>
    <xf numFmtId="2" fontId="1" fillId="33" borderId="51" xfId="0" applyNumberFormat="1" applyFont="1" applyFill="1" applyBorder="1" applyAlignment="1">
      <alignment horizontal="right"/>
    </xf>
    <xf numFmtId="0" fontId="5" fillId="34" borderId="14" xfId="0" applyFont="1" applyFill="1" applyBorder="1" applyAlignment="1">
      <alignment wrapText="1"/>
    </xf>
    <xf numFmtId="2" fontId="5" fillId="34" borderId="14" xfId="0" applyNumberFormat="1" applyFont="1" applyFill="1" applyBorder="1" applyAlignment="1">
      <alignment wrapText="1"/>
    </xf>
    <xf numFmtId="2" fontId="4" fillId="0" borderId="39" xfId="0" applyNumberFormat="1" applyFont="1" applyBorder="1" applyAlignment="1">
      <alignment horizontal="right"/>
    </xf>
    <xf numFmtId="2" fontId="5" fillId="0" borderId="52" xfId="0" applyNumberFormat="1" applyFont="1" applyBorder="1" applyAlignment="1">
      <alignment horizontal="right"/>
    </xf>
    <xf numFmtId="0" fontId="4" fillId="0" borderId="53" xfId="0" applyFont="1" applyBorder="1" applyAlignment="1">
      <alignment horizontal="left" wrapText="1"/>
    </xf>
    <xf numFmtId="2" fontId="4" fillId="0" borderId="33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horizontal="right"/>
    </xf>
    <xf numFmtId="0" fontId="4" fillId="0" borderId="54" xfId="0" applyFont="1" applyBorder="1" applyAlignment="1">
      <alignment horizontal="left" wrapText="1"/>
    </xf>
    <xf numFmtId="2" fontId="4" fillId="0" borderId="55" xfId="0" applyNumberFormat="1" applyFont="1" applyBorder="1" applyAlignment="1">
      <alignment vertical="center"/>
    </xf>
    <xf numFmtId="2" fontId="52" fillId="0" borderId="0" xfId="0" applyNumberFormat="1" applyFont="1" applyBorder="1" applyAlignment="1">
      <alignment horizontal="right"/>
    </xf>
    <xf numFmtId="2" fontId="52" fillId="0" borderId="32" xfId="0" applyNumberFormat="1" applyFont="1" applyBorder="1" applyAlignment="1">
      <alignment horizontal="right"/>
    </xf>
    <xf numFmtId="0" fontId="4" fillId="0" borderId="56" xfId="0" applyFont="1" applyBorder="1" applyAlignment="1">
      <alignment horizontal="left" wrapText="1"/>
    </xf>
    <xf numFmtId="0" fontId="4" fillId="0" borderId="15" xfId="0" applyNumberFormat="1" applyFont="1" applyBorder="1" applyAlignment="1">
      <alignment vertical="center"/>
    </xf>
    <xf numFmtId="2" fontId="4" fillId="0" borderId="29" xfId="0" applyNumberFormat="1" applyFont="1" applyBorder="1" applyAlignment="1">
      <alignment horizontal="right"/>
    </xf>
    <xf numFmtId="2" fontId="4" fillId="0" borderId="30" xfId="0" applyNumberFormat="1" applyFont="1" applyBorder="1" applyAlignment="1">
      <alignment horizontal="right"/>
    </xf>
    <xf numFmtId="2" fontId="4" fillId="0" borderId="37" xfId="0" applyNumberFormat="1" applyFont="1" applyBorder="1" applyAlignment="1">
      <alignment horizontal="right"/>
    </xf>
    <xf numFmtId="2" fontId="53" fillId="0" borderId="30" xfId="0" applyNumberFormat="1" applyFont="1" applyBorder="1" applyAlignment="1">
      <alignment horizontal="right"/>
    </xf>
    <xf numFmtId="2" fontId="53" fillId="0" borderId="37" xfId="0" applyNumberFormat="1" applyFont="1" applyBorder="1" applyAlignment="1">
      <alignment horizontal="right"/>
    </xf>
    <xf numFmtId="0" fontId="0" fillId="0" borderId="25" xfId="0" applyFont="1" applyBorder="1" applyAlignment="1">
      <alignment vertical="center"/>
    </xf>
    <xf numFmtId="2" fontId="5" fillId="0" borderId="57" xfId="0" applyNumberFormat="1" applyFont="1" applyBorder="1" applyAlignment="1">
      <alignment horizontal="right"/>
    </xf>
    <xf numFmtId="0" fontId="4" fillId="0" borderId="41" xfId="0" applyFont="1" applyBorder="1" applyAlignment="1">
      <alignment horizontal="left" wrapText="1"/>
    </xf>
    <xf numFmtId="2" fontId="4" fillId="0" borderId="31" xfId="0" applyNumberFormat="1" applyFont="1" applyBorder="1" applyAlignment="1">
      <alignment horizontal="right"/>
    </xf>
    <xf numFmtId="2" fontId="53" fillId="0" borderId="0" xfId="0" applyNumberFormat="1" applyFont="1" applyBorder="1" applyAlignment="1">
      <alignment horizontal="right"/>
    </xf>
    <xf numFmtId="2" fontId="53" fillId="0" borderId="32" xfId="0" applyNumberFormat="1" applyFont="1" applyBorder="1" applyAlignment="1">
      <alignment horizontal="right"/>
    </xf>
    <xf numFmtId="0" fontId="4" fillId="0" borderId="58" xfId="0" applyFont="1" applyBorder="1" applyAlignment="1">
      <alignment horizontal="left" wrapText="1"/>
    </xf>
    <xf numFmtId="0" fontId="4" fillId="0" borderId="47" xfId="0" applyFont="1" applyBorder="1" applyAlignment="1">
      <alignment horizontal="left" wrapText="1"/>
    </xf>
    <xf numFmtId="0" fontId="0" fillId="0" borderId="46" xfId="0" applyFont="1" applyBorder="1" applyAlignment="1">
      <alignment vertical="center"/>
    </xf>
    <xf numFmtId="0" fontId="4" fillId="0" borderId="46" xfId="0" applyFont="1" applyBorder="1" applyAlignment="1">
      <alignment horizontal="right" vertical="center"/>
    </xf>
    <xf numFmtId="0" fontId="0" fillId="0" borderId="36" xfId="0" applyFont="1" applyBorder="1" applyAlignment="1">
      <alignment vertical="center"/>
    </xf>
    <xf numFmtId="2" fontId="4" fillId="0" borderId="38" xfId="0" applyNumberFormat="1" applyFont="1" applyBorder="1" applyAlignment="1">
      <alignment horizontal="right"/>
    </xf>
    <xf numFmtId="2" fontId="4" fillId="0" borderId="26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2" fontId="53" fillId="0" borderId="27" xfId="0" applyNumberFormat="1" applyFont="1" applyBorder="1" applyAlignment="1">
      <alignment horizontal="right"/>
    </xf>
    <xf numFmtId="2" fontId="53" fillId="0" borderId="28" xfId="0" applyNumberFormat="1" applyFont="1" applyBorder="1" applyAlignment="1">
      <alignment horizontal="right"/>
    </xf>
    <xf numFmtId="2" fontId="5" fillId="0" borderId="26" xfId="0" applyNumberFormat="1" applyFont="1" applyBorder="1" applyAlignment="1">
      <alignment/>
    </xf>
    <xf numFmtId="2" fontId="5" fillId="0" borderId="28" xfId="0" applyNumberFormat="1" applyFont="1" applyBorder="1" applyAlignment="1">
      <alignment horizontal="right"/>
    </xf>
    <xf numFmtId="2" fontId="4" fillId="0" borderId="32" xfId="0" applyNumberFormat="1" applyFont="1" applyBorder="1" applyAlignment="1">
      <alignment horizontal="right"/>
    </xf>
    <xf numFmtId="0" fontId="4" fillId="35" borderId="42" xfId="0" applyFont="1" applyFill="1" applyBorder="1" applyAlignment="1">
      <alignment horizontal="left" wrapText="1"/>
    </xf>
    <xf numFmtId="0" fontId="4" fillId="0" borderId="47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right" vertical="center"/>
    </xf>
    <xf numFmtId="2" fontId="5" fillId="0" borderId="26" xfId="0" applyNumberFormat="1" applyFont="1" applyBorder="1" applyAlignment="1">
      <alignment horizontal="right"/>
    </xf>
    <xf numFmtId="2" fontId="52" fillId="0" borderId="27" xfId="0" applyNumberFormat="1" applyFont="1" applyBorder="1" applyAlignment="1">
      <alignment horizontal="right"/>
    </xf>
    <xf numFmtId="2" fontId="52" fillId="0" borderId="28" xfId="0" applyNumberFormat="1" applyFont="1" applyBorder="1" applyAlignment="1">
      <alignment horizontal="right"/>
    </xf>
    <xf numFmtId="2" fontId="5" fillId="0" borderId="29" xfId="0" applyNumberFormat="1" applyFont="1" applyBorder="1" applyAlignment="1">
      <alignment/>
    </xf>
    <xf numFmtId="2" fontId="5" fillId="0" borderId="29" xfId="0" applyNumberFormat="1" applyFont="1" applyBorder="1" applyAlignment="1">
      <alignment horizontal="right"/>
    </xf>
    <xf numFmtId="2" fontId="52" fillId="0" borderId="30" xfId="0" applyNumberFormat="1" applyFont="1" applyBorder="1" applyAlignment="1">
      <alignment horizontal="right"/>
    </xf>
    <xf numFmtId="2" fontId="52" fillId="0" borderId="37" xfId="0" applyNumberFormat="1" applyFont="1" applyBorder="1" applyAlignment="1">
      <alignment horizontal="right"/>
    </xf>
    <xf numFmtId="0" fontId="4" fillId="0" borderId="37" xfId="0" applyFont="1" applyBorder="1" applyAlignment="1">
      <alignment horizontal="left" wrapText="1"/>
    </xf>
    <xf numFmtId="0" fontId="4" fillId="0" borderId="13" xfId="0" applyNumberFormat="1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4" fillId="0" borderId="40" xfId="0" applyFont="1" applyBorder="1" applyAlignment="1">
      <alignment horizontal="left" wrapText="1"/>
    </xf>
    <xf numFmtId="0" fontId="0" fillId="0" borderId="36" xfId="0" applyFont="1" applyBorder="1" applyAlignment="1">
      <alignment vertical="center"/>
    </xf>
    <xf numFmtId="2" fontId="2" fillId="0" borderId="38" xfId="0" applyNumberFormat="1" applyFont="1" applyBorder="1" applyAlignment="1">
      <alignment horizontal="right"/>
    </xf>
    <xf numFmtId="2" fontId="2" fillId="0" borderId="27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31" xfId="0" applyNumberFormat="1" applyFont="1" applyBorder="1" applyAlignment="1">
      <alignment horizontal="right"/>
    </xf>
    <xf numFmtId="2" fontId="2" fillId="0" borderId="32" xfId="0" applyNumberFormat="1" applyFont="1" applyBorder="1" applyAlignment="1">
      <alignment horizontal="right"/>
    </xf>
    <xf numFmtId="0" fontId="4" fillId="0" borderId="47" xfId="0" applyFont="1" applyBorder="1" applyAlignment="1">
      <alignment horizontal="left" wrapText="1"/>
    </xf>
    <xf numFmtId="2" fontId="2" fillId="0" borderId="39" xfId="0" applyNumberFormat="1" applyFont="1" applyBorder="1" applyAlignment="1">
      <alignment horizontal="right"/>
    </xf>
    <xf numFmtId="2" fontId="52" fillId="0" borderId="31" xfId="0" applyNumberFormat="1" applyFont="1" applyBorder="1" applyAlignment="1">
      <alignment/>
    </xf>
    <xf numFmtId="2" fontId="54" fillId="0" borderId="0" xfId="0" applyNumberFormat="1" applyFont="1" applyBorder="1" applyAlignment="1">
      <alignment horizontal="right"/>
    </xf>
    <xf numFmtId="2" fontId="52" fillId="0" borderId="31" xfId="0" applyNumberFormat="1" applyFont="1" applyBorder="1" applyAlignment="1">
      <alignment horizontal="right"/>
    </xf>
    <xf numFmtId="0" fontId="4" fillId="0" borderId="34" xfId="0" applyNumberFormat="1" applyFont="1" applyBorder="1" applyAlignment="1">
      <alignment vertical="center"/>
    </xf>
    <xf numFmtId="2" fontId="54" fillId="0" borderId="29" xfId="0" applyNumberFormat="1" applyFont="1" applyBorder="1" applyAlignment="1">
      <alignment horizontal="right"/>
    </xf>
    <xf numFmtId="2" fontId="54" fillId="0" borderId="30" xfId="0" applyNumberFormat="1" applyFont="1" applyBorder="1" applyAlignment="1">
      <alignment horizontal="right"/>
    </xf>
    <xf numFmtId="2" fontId="54" fillId="0" borderId="37" xfId="0" applyNumberFormat="1" applyFont="1" applyBorder="1" applyAlignment="1">
      <alignment horizontal="right"/>
    </xf>
    <xf numFmtId="2" fontId="53" fillId="0" borderId="29" xfId="0" applyNumberFormat="1" applyFont="1" applyBorder="1" applyAlignment="1">
      <alignment horizontal="right"/>
    </xf>
    <xf numFmtId="0" fontId="1" fillId="0" borderId="49" xfId="0" applyFont="1" applyBorder="1" applyAlignment="1">
      <alignment horizontal="right"/>
    </xf>
    <xf numFmtId="0" fontId="1" fillId="0" borderId="50" xfId="0" applyFont="1" applyBorder="1" applyAlignment="1">
      <alignment horizontal="right"/>
    </xf>
    <xf numFmtId="0" fontId="51" fillId="0" borderId="50" xfId="0" applyFont="1" applyBorder="1" applyAlignment="1">
      <alignment horizontal="right"/>
    </xf>
    <xf numFmtId="0" fontId="1" fillId="0" borderId="51" xfId="0" applyFont="1" applyBorder="1" applyAlignment="1">
      <alignment horizontal="right"/>
    </xf>
    <xf numFmtId="0" fontId="1" fillId="33" borderId="51" xfId="0" applyFont="1" applyFill="1" applyBorder="1" applyAlignment="1">
      <alignment horizontal="right"/>
    </xf>
    <xf numFmtId="0" fontId="49" fillId="0" borderId="33" xfId="0" applyFont="1" applyBorder="1" applyAlignment="1">
      <alignment horizontal="right" vertical="center"/>
    </xf>
    <xf numFmtId="2" fontId="1" fillId="33" borderId="13" xfId="0" applyNumberFormat="1" applyFont="1" applyFill="1" applyBorder="1" applyAlignment="1">
      <alignment vertical="center"/>
    </xf>
    <xf numFmtId="2" fontId="4" fillId="36" borderId="21" xfId="0" applyNumberFormat="1" applyFont="1" applyFill="1" applyBorder="1" applyAlignment="1">
      <alignment vertical="center"/>
    </xf>
    <xf numFmtId="2" fontId="1" fillId="34" borderId="14" xfId="0" applyNumberFormat="1" applyFont="1" applyFill="1" applyBorder="1" applyAlignment="1">
      <alignment vertical="center"/>
    </xf>
    <xf numFmtId="0" fontId="0" fillId="36" borderId="21" xfId="0" applyFill="1" applyBorder="1" applyAlignment="1">
      <alignment wrapText="1"/>
    </xf>
    <xf numFmtId="0" fontId="0" fillId="36" borderId="22" xfId="0" applyFill="1" applyBorder="1" applyAlignment="1">
      <alignment wrapText="1"/>
    </xf>
    <xf numFmtId="0" fontId="0" fillId="36" borderId="59" xfId="0" applyFill="1" applyBorder="1" applyAlignment="1">
      <alignment wrapText="1"/>
    </xf>
    <xf numFmtId="0" fontId="2" fillId="0" borderId="2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0" fontId="4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59" xfId="0" applyFont="1" applyBorder="1" applyAlignment="1">
      <alignment wrapText="1"/>
    </xf>
    <xf numFmtId="0" fontId="2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20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59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vertical="center"/>
    </xf>
    <xf numFmtId="0" fontId="4" fillId="0" borderId="34" xfId="0" applyFont="1" applyBorder="1" applyAlignment="1">
      <alignment horizontal="left" vertical="center" wrapText="1"/>
    </xf>
    <xf numFmtId="0" fontId="4" fillId="35" borderId="15" xfId="0" applyNumberFormat="1" applyFont="1" applyFill="1" applyBorder="1" applyAlignment="1">
      <alignment vertical="center"/>
    </xf>
    <xf numFmtId="2" fontId="4" fillId="35" borderId="55" xfId="0" applyNumberFormat="1" applyFont="1" applyFill="1" applyBorder="1" applyAlignment="1">
      <alignment vertical="center"/>
    </xf>
    <xf numFmtId="2" fontId="5" fillId="0" borderId="37" xfId="0" applyNumberFormat="1" applyFont="1" applyBorder="1" applyAlignment="1">
      <alignment horizontal="right"/>
    </xf>
    <xf numFmtId="0" fontId="4" fillId="0" borderId="36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right" vertical="center"/>
    </xf>
    <xf numFmtId="0" fontId="4" fillId="35" borderId="54" xfId="0" applyFont="1" applyFill="1" applyBorder="1" applyAlignment="1">
      <alignment horizontal="left" wrapText="1"/>
    </xf>
    <xf numFmtId="0" fontId="0" fillId="35" borderId="34" xfId="0" applyFont="1" applyFill="1" applyBorder="1" applyAlignment="1">
      <alignment vertical="center"/>
    </xf>
    <xf numFmtId="0" fontId="4" fillId="0" borderId="55" xfId="0" applyFont="1" applyBorder="1" applyAlignment="1">
      <alignment horizontal="left" wrapText="1"/>
    </xf>
    <xf numFmtId="0" fontId="4" fillId="35" borderId="25" xfId="0" applyFont="1" applyFill="1" applyBorder="1" applyAlignment="1">
      <alignment horizontal="right" vertical="center"/>
    </xf>
    <xf numFmtId="0" fontId="4" fillId="0" borderId="25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7"/>
  <sheetViews>
    <sheetView tabSelected="1" zoomScalePageLayoutView="0" workbookViewId="0" topLeftCell="A94">
      <selection activeCell="J128" sqref="J128"/>
    </sheetView>
  </sheetViews>
  <sheetFormatPr defaultColWidth="9.00390625" defaultRowHeight="12.75"/>
  <cols>
    <col min="1" max="1" width="23.125" style="0" customWidth="1"/>
    <col min="2" max="2" width="9.875" style="0" customWidth="1"/>
    <col min="3" max="3" width="10.00390625" style="0" customWidth="1"/>
    <col min="4" max="4" width="6.875" style="0" customWidth="1"/>
    <col min="5" max="5" width="9.625" style="0" customWidth="1"/>
    <col min="6" max="6" width="10.00390625" style="0" customWidth="1"/>
    <col min="7" max="8" width="9.875" style="0" customWidth="1"/>
    <col min="9" max="9" width="45.25390625" style="0" customWidth="1"/>
    <col min="10" max="10" width="12.625" style="0" customWidth="1"/>
    <col min="11" max="11" width="9.875" style="0" customWidth="1"/>
    <col min="12" max="12" width="9.00390625" style="0" customWidth="1"/>
  </cols>
  <sheetData>
    <row r="2" spans="1:10" ht="20.25" customHeight="1">
      <c r="A2" s="209" t="s">
        <v>27</v>
      </c>
      <c r="B2" s="209"/>
      <c r="C2" s="209"/>
      <c r="D2" s="209"/>
      <c r="E2" s="209"/>
      <c r="F2" s="209"/>
      <c r="G2" s="209"/>
      <c r="H2" s="209"/>
      <c r="I2" s="209"/>
      <c r="J2" s="209"/>
    </row>
    <row r="3" spans="1:10" ht="15.75">
      <c r="A3" s="210" t="s">
        <v>25</v>
      </c>
      <c r="B3" s="210"/>
      <c r="C3" s="210"/>
      <c r="D3" s="210"/>
      <c r="E3" s="210"/>
      <c r="F3" s="210"/>
      <c r="G3" s="210"/>
      <c r="H3" s="210"/>
      <c r="I3" s="210"/>
      <c r="J3" s="210"/>
    </row>
    <row r="4" ht="13.5" thickBot="1">
      <c r="G4" s="10"/>
    </row>
    <row r="5" spans="1:10" ht="15.75" customHeight="1" thickBot="1">
      <c r="A5" s="211"/>
      <c r="B5" s="214" t="s">
        <v>24</v>
      </c>
      <c r="C5" s="215"/>
      <c r="D5" s="215"/>
      <c r="E5" s="216"/>
      <c r="F5" s="214" t="s">
        <v>28</v>
      </c>
      <c r="G5" s="215"/>
      <c r="H5" s="215"/>
      <c r="I5" s="215"/>
      <c r="J5" s="216"/>
    </row>
    <row r="6" spans="1:10" ht="13.5" thickBot="1">
      <c r="A6" s="212"/>
      <c r="B6" s="199" t="s">
        <v>0</v>
      </c>
      <c r="C6" s="199" t="s">
        <v>21</v>
      </c>
      <c r="D6" s="199" t="s">
        <v>1</v>
      </c>
      <c r="E6" s="199" t="s">
        <v>2</v>
      </c>
      <c r="F6" s="199" t="s">
        <v>3</v>
      </c>
      <c r="G6" s="199" t="s">
        <v>4</v>
      </c>
      <c r="H6" s="199" t="s">
        <v>5</v>
      </c>
      <c r="I6" s="203" t="s">
        <v>6</v>
      </c>
      <c r="J6" s="204"/>
    </row>
    <row r="7" spans="1:10" ht="13.5" thickBot="1">
      <c r="A7" s="213"/>
      <c r="B7" s="217"/>
      <c r="C7" s="217"/>
      <c r="D7" s="217"/>
      <c r="E7" s="217"/>
      <c r="F7" s="202"/>
      <c r="G7" s="202"/>
      <c r="H7" s="200"/>
      <c r="I7" s="5" t="s">
        <v>7</v>
      </c>
      <c r="J7" s="5" t="s">
        <v>8</v>
      </c>
    </row>
    <row r="8" spans="1:10" ht="13.5" thickBot="1">
      <c r="A8" s="32" t="s">
        <v>29</v>
      </c>
      <c r="B8" s="205"/>
      <c r="C8" s="206"/>
      <c r="D8" s="206"/>
      <c r="E8" s="207"/>
      <c r="F8" s="13"/>
      <c r="G8" s="14"/>
      <c r="H8" s="14"/>
      <c r="I8" s="82"/>
      <c r="J8" s="82"/>
    </row>
    <row r="9" spans="1:10" ht="13.5" thickBot="1">
      <c r="A9" s="199" t="s">
        <v>9</v>
      </c>
      <c r="B9" s="54"/>
      <c r="C9" s="64"/>
      <c r="D9" s="38"/>
      <c r="E9" s="60"/>
      <c r="F9" s="58"/>
      <c r="G9" s="58"/>
      <c r="H9" s="59"/>
      <c r="I9" s="16"/>
      <c r="J9" s="62"/>
    </row>
    <row r="10" spans="1:10" ht="13.5" thickBot="1">
      <c r="A10" s="217"/>
      <c r="B10" s="55"/>
      <c r="C10" s="63"/>
      <c r="D10" s="39"/>
      <c r="E10" s="39"/>
      <c r="F10" s="20"/>
      <c r="G10" s="21"/>
      <c r="H10" s="22"/>
      <c r="I10" s="17"/>
      <c r="J10" s="33"/>
    </row>
    <row r="11" spans="1:10" ht="13.5" thickBot="1">
      <c r="A11" s="199" t="s">
        <v>10</v>
      </c>
      <c r="B11" s="54"/>
      <c r="C11" s="64"/>
      <c r="D11" s="42"/>
      <c r="E11" s="60"/>
      <c r="F11" s="58"/>
      <c r="G11" s="58"/>
      <c r="H11" s="59"/>
      <c r="I11" s="27"/>
      <c r="J11" s="62"/>
    </row>
    <row r="12" spans="1:10" ht="12.75">
      <c r="A12" s="202"/>
      <c r="B12" s="55"/>
      <c r="C12" s="63"/>
      <c r="D12" s="39"/>
      <c r="E12" s="39"/>
      <c r="F12" s="20"/>
      <c r="G12" s="21"/>
      <c r="H12" s="22"/>
      <c r="I12" s="49"/>
      <c r="J12" s="33"/>
    </row>
    <row r="13" spans="1:10" ht="13.5" thickBot="1">
      <c r="A13" s="217"/>
      <c r="B13" s="56"/>
      <c r="C13" s="65"/>
      <c r="D13" s="40"/>
      <c r="E13" s="40"/>
      <c r="F13" s="25"/>
      <c r="G13" s="19"/>
      <c r="H13" s="26"/>
      <c r="I13" s="30"/>
      <c r="J13" s="67"/>
    </row>
    <row r="14" spans="1:10" ht="13.5" thickBot="1">
      <c r="A14" s="199" t="s">
        <v>11</v>
      </c>
      <c r="B14" s="71"/>
      <c r="C14" s="72"/>
      <c r="D14" s="42"/>
      <c r="E14" s="60"/>
      <c r="F14" s="58"/>
      <c r="G14" s="58"/>
      <c r="H14" s="59"/>
      <c r="I14" s="27"/>
      <c r="J14" s="62"/>
    </row>
    <row r="15" spans="1:10" ht="13.5" thickBot="1">
      <c r="A15" s="217"/>
      <c r="B15" s="57"/>
      <c r="C15" s="66"/>
      <c r="D15" s="41"/>
      <c r="E15" s="41"/>
      <c r="F15" s="23"/>
      <c r="G15" s="24"/>
      <c r="H15" s="24"/>
      <c r="I15" s="37"/>
      <c r="J15" s="44"/>
    </row>
    <row r="16" spans="1:10" ht="15.75" customHeight="1" thickBot="1">
      <c r="A16" s="199" t="s">
        <v>12</v>
      </c>
      <c r="B16" s="54"/>
      <c r="C16" s="64"/>
      <c r="D16" s="38"/>
      <c r="E16" s="60"/>
      <c r="F16" s="58"/>
      <c r="G16" s="58"/>
      <c r="H16" s="59"/>
      <c r="I16" s="27"/>
      <c r="J16" s="62"/>
    </row>
    <row r="17" spans="1:10" ht="13.5" thickBot="1">
      <c r="A17" s="217"/>
      <c r="B17" s="55"/>
      <c r="C17" s="63"/>
      <c r="D17" s="39"/>
      <c r="E17" s="39"/>
      <c r="F17" s="20"/>
      <c r="G17" s="21"/>
      <c r="H17" s="22"/>
      <c r="I17" s="49"/>
      <c r="J17" s="33"/>
    </row>
    <row r="18" spans="1:10" ht="15" customHeight="1" thickBot="1">
      <c r="A18" s="199" t="s">
        <v>13</v>
      </c>
      <c r="B18" s="54"/>
      <c r="C18" s="64"/>
      <c r="D18" s="38"/>
      <c r="E18" s="60"/>
      <c r="F18" s="58"/>
      <c r="G18" s="58"/>
      <c r="H18" s="59"/>
      <c r="I18" s="27"/>
      <c r="J18" s="62"/>
    </row>
    <row r="19" spans="1:10" ht="12.75">
      <c r="A19" s="202"/>
      <c r="B19" s="55"/>
      <c r="C19" s="63"/>
      <c r="D19" s="39"/>
      <c r="E19" s="39"/>
      <c r="F19" s="20"/>
      <c r="G19" s="21"/>
      <c r="H19" s="22"/>
      <c r="I19" s="53"/>
      <c r="J19" s="33"/>
    </row>
    <row r="20" spans="1:11" ht="15" customHeight="1" thickBot="1">
      <c r="A20" s="217"/>
      <c r="B20" s="56"/>
      <c r="C20" s="65"/>
      <c r="D20" s="40"/>
      <c r="E20" s="40"/>
      <c r="F20" s="25"/>
      <c r="G20" s="19"/>
      <c r="H20" s="26"/>
      <c r="I20" s="31"/>
      <c r="J20" s="18"/>
      <c r="K20" s="80"/>
    </row>
    <row r="21" spans="1:10" ht="15" customHeight="1" thickBot="1">
      <c r="A21" s="199" t="s">
        <v>14</v>
      </c>
      <c r="B21" s="54"/>
      <c r="C21" s="64"/>
      <c r="D21" s="38"/>
      <c r="E21" s="60"/>
      <c r="F21" s="58"/>
      <c r="G21" s="58"/>
      <c r="H21" s="59"/>
      <c r="I21" s="27"/>
      <c r="J21" s="62"/>
    </row>
    <row r="22" spans="1:10" ht="15" customHeight="1" thickBot="1">
      <c r="A22" s="202"/>
      <c r="B22" s="55"/>
      <c r="C22" s="63"/>
      <c r="D22" s="39"/>
      <c r="E22" s="39"/>
      <c r="F22" s="20"/>
      <c r="G22" s="21"/>
      <c r="H22" s="22"/>
      <c r="I22" s="47" t="s">
        <v>46</v>
      </c>
      <c r="J22" s="33">
        <v>-2407.7</v>
      </c>
    </row>
    <row r="23" spans="1:10" ht="15" customHeight="1" thickBot="1">
      <c r="A23" s="217"/>
      <c r="B23" s="57"/>
      <c r="C23" s="66"/>
      <c r="D23" s="41"/>
      <c r="E23" s="41"/>
      <c r="F23" s="23"/>
      <c r="G23" s="24"/>
      <c r="H23" s="36"/>
      <c r="I23" s="75"/>
      <c r="J23" s="18"/>
    </row>
    <row r="24" spans="1:10" ht="13.5" customHeight="1" thickBot="1">
      <c r="A24" s="199" t="s">
        <v>15</v>
      </c>
      <c r="B24" s="54">
        <f>14.93*1781.1</f>
        <v>26591.822999999997</v>
      </c>
      <c r="C24" s="83"/>
      <c r="D24" s="84"/>
      <c r="E24" s="60">
        <f>B24-C24</f>
        <v>26591.822999999997</v>
      </c>
      <c r="F24" s="85">
        <f>B24*1</f>
        <v>26591.822999999997</v>
      </c>
      <c r="G24" s="85">
        <f>8.99*1781.1</f>
        <v>16012.089</v>
      </c>
      <c r="H24" s="60">
        <f>E24-G24</f>
        <v>10579.733999999997</v>
      </c>
      <c r="I24" s="27" t="s">
        <v>30</v>
      </c>
      <c r="J24" s="62">
        <f>1.1559*1781.1</f>
        <v>2058.7734899999996</v>
      </c>
    </row>
    <row r="25" spans="1:10" ht="24">
      <c r="A25" s="200"/>
      <c r="B25" s="55"/>
      <c r="C25" s="86"/>
      <c r="D25" s="87"/>
      <c r="E25" s="87"/>
      <c r="F25" s="55"/>
      <c r="G25" s="88"/>
      <c r="H25" s="89"/>
      <c r="I25" s="49" t="s">
        <v>32</v>
      </c>
      <c r="J25" s="33">
        <v>50</v>
      </c>
    </row>
    <row r="26" spans="1:10" ht="13.5" customHeight="1">
      <c r="A26" s="200"/>
      <c r="B26" s="56"/>
      <c r="C26" s="90"/>
      <c r="D26" s="91"/>
      <c r="E26" s="91"/>
      <c r="F26" s="56"/>
      <c r="G26" s="92"/>
      <c r="H26" s="93"/>
      <c r="I26" s="79" t="s">
        <v>33</v>
      </c>
      <c r="J26" s="18">
        <v>299</v>
      </c>
    </row>
    <row r="27" spans="1:10" ht="13.5" customHeight="1">
      <c r="A27" s="200"/>
      <c r="B27" s="56"/>
      <c r="C27" s="90"/>
      <c r="D27" s="91"/>
      <c r="E27" s="91"/>
      <c r="F27" s="56"/>
      <c r="G27" s="92"/>
      <c r="H27" s="93"/>
      <c r="I27" s="49" t="s">
        <v>34</v>
      </c>
      <c r="J27" s="18">
        <v>59</v>
      </c>
    </row>
    <row r="28" spans="1:10" ht="24.75" thickBot="1">
      <c r="A28" s="201"/>
      <c r="B28" s="57"/>
      <c r="C28" s="94"/>
      <c r="D28" s="95"/>
      <c r="E28" s="95"/>
      <c r="F28" s="57"/>
      <c r="G28" s="96"/>
      <c r="H28" s="97"/>
      <c r="I28" s="49" t="s">
        <v>35</v>
      </c>
      <c r="J28" s="34">
        <v>50</v>
      </c>
    </row>
    <row r="29" spans="1:10" ht="16.5" customHeight="1" thickBot="1">
      <c r="A29" s="52" t="s">
        <v>16</v>
      </c>
      <c r="B29" s="54">
        <f>14.93*1781.1</f>
        <v>26591.822999999997</v>
      </c>
      <c r="C29" s="83"/>
      <c r="D29" s="84"/>
      <c r="E29" s="60">
        <f>B29-C29</f>
        <v>26591.822999999997</v>
      </c>
      <c r="F29" s="85">
        <f>B29*1</f>
        <v>26591.822999999997</v>
      </c>
      <c r="G29" s="85">
        <f>8.99*1781.1</f>
        <v>16012.089</v>
      </c>
      <c r="H29" s="60">
        <f>E29-G29</f>
        <v>10579.733999999997</v>
      </c>
      <c r="I29" s="27" t="s">
        <v>30</v>
      </c>
      <c r="J29" s="62">
        <f>1.1559*1781.1</f>
        <v>2058.7734899999996</v>
      </c>
    </row>
    <row r="30" spans="1:10" ht="13.5" customHeight="1" thickBot="1">
      <c r="A30" s="199" t="s">
        <v>17</v>
      </c>
      <c r="B30" s="54">
        <f>14.93*1781.1</f>
        <v>26591.822999999997</v>
      </c>
      <c r="C30" s="83"/>
      <c r="D30" s="98"/>
      <c r="E30" s="60">
        <f>B30-C30</f>
        <v>26591.822999999997</v>
      </c>
      <c r="F30" s="85">
        <f>B30*1</f>
        <v>26591.822999999997</v>
      </c>
      <c r="G30" s="85">
        <f>9.39*1781.1</f>
        <v>16724.529</v>
      </c>
      <c r="H30" s="60">
        <f>E30-G30</f>
        <v>9867.293999999998</v>
      </c>
      <c r="I30" s="27" t="s">
        <v>30</v>
      </c>
      <c r="J30" s="62">
        <f>1.2078*1781.1</f>
        <v>2151.21258</v>
      </c>
    </row>
    <row r="31" spans="1:10" ht="36">
      <c r="A31" s="200"/>
      <c r="B31" s="55"/>
      <c r="C31" s="86"/>
      <c r="D31" s="87"/>
      <c r="E31" s="87"/>
      <c r="F31" s="55"/>
      <c r="G31" s="88"/>
      <c r="H31" s="89"/>
      <c r="I31" s="79" t="s">
        <v>36</v>
      </c>
      <c r="J31" s="46">
        <v>877</v>
      </c>
    </row>
    <row r="32" spans="1:10" ht="24">
      <c r="A32" s="200"/>
      <c r="B32" s="56"/>
      <c r="C32" s="90"/>
      <c r="D32" s="91"/>
      <c r="E32" s="91"/>
      <c r="F32" s="56"/>
      <c r="G32" s="92"/>
      <c r="H32" s="93"/>
      <c r="I32" s="49" t="s">
        <v>37</v>
      </c>
      <c r="J32" s="46">
        <v>330</v>
      </c>
    </row>
    <row r="33" spans="1:10" ht="14.25" customHeight="1" thickBot="1">
      <c r="A33" s="201"/>
      <c r="B33" s="57"/>
      <c r="C33" s="94"/>
      <c r="D33" s="95"/>
      <c r="E33" s="95"/>
      <c r="F33" s="57"/>
      <c r="G33" s="95"/>
      <c r="H33" s="99"/>
      <c r="I33" s="76" t="s">
        <v>26</v>
      </c>
      <c r="J33" s="50">
        <v>205</v>
      </c>
    </row>
    <row r="34" spans="1:10" ht="13.5" thickBot="1">
      <c r="A34" s="199" t="s">
        <v>18</v>
      </c>
      <c r="B34" s="54">
        <f>14.93*1781.1</f>
        <v>26591.822999999997</v>
      </c>
      <c r="C34" s="83"/>
      <c r="D34" s="100"/>
      <c r="E34" s="60">
        <f>B34-C34</f>
        <v>26591.822999999997</v>
      </c>
      <c r="F34" s="85">
        <f>B34*1</f>
        <v>26591.822999999997</v>
      </c>
      <c r="G34" s="85">
        <f>9.39*1781.1</f>
        <v>16724.529</v>
      </c>
      <c r="H34" s="60">
        <f>E34-G34</f>
        <v>9867.293999999998</v>
      </c>
      <c r="I34" s="27" t="s">
        <v>30</v>
      </c>
      <c r="J34" s="62">
        <f>1.2078*1781.1</f>
        <v>2151.21258</v>
      </c>
    </row>
    <row r="35" spans="1:10" ht="36">
      <c r="A35" s="200"/>
      <c r="B35" s="55"/>
      <c r="C35" s="86"/>
      <c r="D35" s="87"/>
      <c r="E35" s="87"/>
      <c r="F35" s="55"/>
      <c r="G35" s="88"/>
      <c r="H35" s="89"/>
      <c r="I35" s="81" t="s">
        <v>38</v>
      </c>
      <c r="J35" s="33">
        <v>842</v>
      </c>
    </row>
    <row r="36" spans="1:10" ht="24.75" thickBot="1">
      <c r="A36" s="201"/>
      <c r="B36" s="57"/>
      <c r="C36" s="94"/>
      <c r="D36" s="95"/>
      <c r="E36" s="95"/>
      <c r="F36" s="57"/>
      <c r="G36" s="101"/>
      <c r="H36" s="99"/>
      <c r="I36" s="76" t="s">
        <v>39</v>
      </c>
      <c r="J36" s="45">
        <v>190</v>
      </c>
    </row>
    <row r="37" spans="1:10" ht="13.5" thickBot="1">
      <c r="A37" s="199" t="s">
        <v>19</v>
      </c>
      <c r="B37" s="54">
        <f>14.93*1781.1</f>
        <v>26591.822999999997</v>
      </c>
      <c r="C37" s="83"/>
      <c r="D37" s="102"/>
      <c r="E37" s="60">
        <f>B37-C37</f>
        <v>26591.822999999997</v>
      </c>
      <c r="F37" s="85">
        <f>B37*1</f>
        <v>26591.822999999997</v>
      </c>
      <c r="G37" s="85">
        <f>9.39*1781.1</f>
        <v>16724.529</v>
      </c>
      <c r="H37" s="60">
        <f>E37-G37</f>
        <v>9867.293999999998</v>
      </c>
      <c r="I37" s="27" t="s">
        <v>30</v>
      </c>
      <c r="J37" s="62">
        <f>1.2078*1781.1</f>
        <v>2151.21258</v>
      </c>
    </row>
    <row r="38" spans="1:10" ht="12.75">
      <c r="A38" s="200"/>
      <c r="B38" s="103"/>
      <c r="C38" s="104"/>
      <c r="D38" s="105"/>
      <c r="E38" s="105"/>
      <c r="F38" s="103"/>
      <c r="G38" s="88"/>
      <c r="H38" s="89"/>
      <c r="I38" s="29" t="s">
        <v>40</v>
      </c>
      <c r="J38" s="33">
        <v>250</v>
      </c>
    </row>
    <row r="39" spans="1:10" ht="12.75">
      <c r="A39" s="200"/>
      <c r="B39" s="106"/>
      <c r="C39" s="107"/>
      <c r="D39" s="108"/>
      <c r="E39" s="108"/>
      <c r="F39" s="106"/>
      <c r="G39" s="92"/>
      <c r="H39" s="93"/>
      <c r="I39" s="49" t="s">
        <v>41</v>
      </c>
      <c r="J39" s="18">
        <v>25</v>
      </c>
    </row>
    <row r="40" spans="1:10" ht="24">
      <c r="A40" s="200"/>
      <c r="B40" s="106"/>
      <c r="C40" s="107"/>
      <c r="D40" s="108"/>
      <c r="E40" s="108"/>
      <c r="F40" s="106"/>
      <c r="G40" s="92"/>
      <c r="H40" s="93"/>
      <c r="I40" s="49" t="s">
        <v>42</v>
      </c>
      <c r="J40" s="35">
        <v>114</v>
      </c>
    </row>
    <row r="41" spans="1:10" ht="13.5" thickBot="1">
      <c r="A41" s="200"/>
      <c r="B41" s="106"/>
      <c r="C41" s="107"/>
      <c r="D41" s="108"/>
      <c r="E41" s="108"/>
      <c r="F41" s="106"/>
      <c r="G41" s="92"/>
      <c r="H41" s="93"/>
      <c r="I41" s="28" t="s">
        <v>43</v>
      </c>
      <c r="J41" s="18">
        <v>400</v>
      </c>
    </row>
    <row r="42" spans="1:10" ht="13.5" thickBot="1">
      <c r="A42" s="208" t="s">
        <v>20</v>
      </c>
      <c r="B42" s="71">
        <f>14.93*1779.695</f>
        <v>26570.84635</v>
      </c>
      <c r="C42" s="83">
        <v>4247.5</v>
      </c>
      <c r="D42" s="109"/>
      <c r="E42" s="60">
        <f>B42-C42</f>
        <v>22323.34635</v>
      </c>
      <c r="F42" s="85">
        <f>B42*1</f>
        <v>26570.84635</v>
      </c>
      <c r="G42" s="85">
        <f>9.39*1781.1</f>
        <v>16724.529</v>
      </c>
      <c r="H42" s="60">
        <f>E42-G42</f>
        <v>5598.817350000001</v>
      </c>
      <c r="I42" s="48" t="s">
        <v>30</v>
      </c>
      <c r="J42" s="62">
        <f>1.2078*1781.1</f>
        <v>2151.21258</v>
      </c>
    </row>
    <row r="43" spans="1:10" ht="24">
      <c r="A43" s="200"/>
      <c r="B43" s="69"/>
      <c r="C43" s="90"/>
      <c r="D43" s="108"/>
      <c r="E43" s="70"/>
      <c r="F43" s="110"/>
      <c r="G43" s="90"/>
      <c r="H43" s="70"/>
      <c r="I43" s="79" t="s">
        <v>45</v>
      </c>
      <c r="J43" s="68">
        <v>4130.8</v>
      </c>
    </row>
    <row r="44" spans="1:10" ht="13.5" thickBot="1">
      <c r="A44" s="200"/>
      <c r="B44" s="111"/>
      <c r="C44" s="112"/>
      <c r="D44" s="113"/>
      <c r="E44" s="114"/>
      <c r="F44" s="57"/>
      <c r="G44" s="101"/>
      <c r="H44" s="99"/>
      <c r="I44" s="53" t="s">
        <v>44</v>
      </c>
      <c r="J44" s="33">
        <v>72</v>
      </c>
    </row>
    <row r="45" spans="1:10" ht="12.75">
      <c r="A45" s="12" t="s">
        <v>22</v>
      </c>
      <c r="B45" s="115">
        <f>SUM(B9:B42)</f>
        <v>159529.96135</v>
      </c>
      <c r="C45" s="116">
        <f>SUM(C9:C42)</f>
        <v>4247.5</v>
      </c>
      <c r="D45" s="117"/>
      <c r="E45" s="61">
        <f>SUM(E9:E44)</f>
        <v>155282.46135</v>
      </c>
      <c r="F45" s="118">
        <f>SUM(F9:F42)</f>
        <v>159529.96135</v>
      </c>
      <c r="G45" s="118">
        <f>SUM(G9:G42)</f>
        <v>98922.29399999998</v>
      </c>
      <c r="H45" s="119">
        <f>SUM(H9:H42)</f>
        <v>56360.16734999999</v>
      </c>
      <c r="I45" s="43"/>
      <c r="J45" s="78"/>
    </row>
    <row r="46" spans="1:10" ht="13.5" thickBot="1">
      <c r="A46" s="6"/>
      <c r="B46" s="7"/>
      <c r="C46" s="8"/>
      <c r="D46" s="8"/>
      <c r="E46" s="9"/>
      <c r="F46" s="11"/>
      <c r="G46" s="11"/>
      <c r="H46" s="11"/>
      <c r="I46" s="15" t="s">
        <v>23</v>
      </c>
      <c r="J46" s="77">
        <f>SUM(J24:J44)</f>
        <v>20616.197299999996</v>
      </c>
    </row>
    <row r="47" spans="1:10" ht="13.5" thickBot="1">
      <c r="A47" s="4"/>
      <c r="B47" s="1"/>
      <c r="C47" s="2"/>
      <c r="D47" s="2"/>
      <c r="E47" s="3"/>
      <c r="F47" s="196"/>
      <c r="G47" s="197"/>
      <c r="H47" s="197"/>
      <c r="I47" s="198"/>
      <c r="J47" s="73"/>
    </row>
    <row r="48" spans="9:10" ht="13.5" thickBot="1">
      <c r="I48" s="51" t="s">
        <v>31</v>
      </c>
      <c r="J48" s="74">
        <f>H45+J22-J46</f>
        <v>33336.27004999999</v>
      </c>
    </row>
    <row r="54" spans="1:10" ht="15.75">
      <c r="A54" s="209" t="s">
        <v>47</v>
      </c>
      <c r="B54" s="209"/>
      <c r="C54" s="209"/>
      <c r="D54" s="209"/>
      <c r="E54" s="209"/>
      <c r="F54" s="209"/>
      <c r="G54" s="209"/>
      <c r="H54" s="209"/>
      <c r="I54" s="209"/>
      <c r="J54" s="209"/>
    </row>
    <row r="55" spans="1:10" ht="15.75">
      <c r="A55" s="210" t="s">
        <v>25</v>
      </c>
      <c r="B55" s="210"/>
      <c r="C55" s="210"/>
      <c r="D55" s="210"/>
      <c r="E55" s="210"/>
      <c r="F55" s="210"/>
      <c r="G55" s="210"/>
      <c r="H55" s="210"/>
      <c r="I55" s="210"/>
      <c r="J55" s="210"/>
    </row>
    <row r="56" ht="13.5" thickBot="1">
      <c r="G56" s="10"/>
    </row>
    <row r="57" spans="1:10" ht="13.5" thickBot="1">
      <c r="A57" s="211"/>
      <c r="B57" s="214" t="s">
        <v>24</v>
      </c>
      <c r="C57" s="215"/>
      <c r="D57" s="215"/>
      <c r="E57" s="216"/>
      <c r="F57" s="214" t="s">
        <v>28</v>
      </c>
      <c r="G57" s="215"/>
      <c r="H57" s="215"/>
      <c r="I57" s="215"/>
      <c r="J57" s="216"/>
    </row>
    <row r="58" spans="1:10" ht="13.5" thickBot="1">
      <c r="A58" s="212"/>
      <c r="B58" s="199" t="s">
        <v>0</v>
      </c>
      <c r="C58" s="199" t="s">
        <v>21</v>
      </c>
      <c r="D58" s="199" t="s">
        <v>1</v>
      </c>
      <c r="E58" s="199" t="s">
        <v>2</v>
      </c>
      <c r="F58" s="199" t="s">
        <v>3</v>
      </c>
      <c r="G58" s="199" t="s">
        <v>4</v>
      </c>
      <c r="H58" s="199" t="s">
        <v>5</v>
      </c>
      <c r="I58" s="203" t="s">
        <v>6</v>
      </c>
      <c r="J58" s="204"/>
    </row>
    <row r="59" spans="1:10" ht="13.5" thickBot="1">
      <c r="A59" s="213"/>
      <c r="B59" s="217"/>
      <c r="C59" s="217"/>
      <c r="D59" s="217"/>
      <c r="E59" s="217"/>
      <c r="F59" s="202"/>
      <c r="G59" s="202"/>
      <c r="H59" s="200"/>
      <c r="I59" s="5" t="s">
        <v>7</v>
      </c>
      <c r="J59" s="5" t="s">
        <v>8</v>
      </c>
    </row>
    <row r="60" spans="1:10" ht="13.5" thickBot="1">
      <c r="A60" s="32" t="s">
        <v>48</v>
      </c>
      <c r="B60" s="205"/>
      <c r="C60" s="206"/>
      <c r="D60" s="206"/>
      <c r="E60" s="207"/>
      <c r="F60" s="13"/>
      <c r="G60" s="14"/>
      <c r="H60" s="14"/>
      <c r="I60" s="120" t="s">
        <v>49</v>
      </c>
      <c r="J60" s="121">
        <f>J48</f>
        <v>33336.27004999999</v>
      </c>
    </row>
    <row r="61" spans="1:10" ht="13.5" thickBot="1">
      <c r="A61" s="208" t="s">
        <v>9</v>
      </c>
      <c r="B61" s="71">
        <f>14.93*1780.4</f>
        <v>26581.372</v>
      </c>
      <c r="C61" s="83">
        <v>2019.48</v>
      </c>
      <c r="D61" s="122"/>
      <c r="E61" s="60">
        <f>B61-C61</f>
        <v>24561.892</v>
      </c>
      <c r="F61" s="123">
        <f>B61*1</f>
        <v>26581.372</v>
      </c>
      <c r="G61" s="85">
        <f>8.05*1780.4</f>
        <v>14332.220000000001</v>
      </c>
      <c r="H61" s="60">
        <f>E61-G61</f>
        <v>10229.671999999999</v>
      </c>
      <c r="I61" s="124" t="s">
        <v>30</v>
      </c>
      <c r="J61" s="125">
        <f>1.15*1780.4</f>
        <v>2047.46</v>
      </c>
    </row>
    <row r="62" spans="1:10" ht="12.75">
      <c r="A62" s="200"/>
      <c r="B62" s="69"/>
      <c r="C62" s="90"/>
      <c r="D62" s="126"/>
      <c r="E62" s="70"/>
      <c r="F62" s="90"/>
      <c r="G62" s="90"/>
      <c r="H62" s="70"/>
      <c r="I62" s="127" t="s">
        <v>50</v>
      </c>
      <c r="J62" s="128">
        <f>2.33*1780.4</f>
        <v>4148.332</v>
      </c>
    </row>
    <row r="63" spans="1:10" ht="36">
      <c r="A63" s="200"/>
      <c r="B63" s="69"/>
      <c r="C63" s="90"/>
      <c r="D63" s="126"/>
      <c r="E63" s="70"/>
      <c r="F63" s="90"/>
      <c r="G63" s="129"/>
      <c r="H63" s="130"/>
      <c r="I63" s="131" t="s">
        <v>51</v>
      </c>
      <c r="J63" s="132">
        <v>14478</v>
      </c>
    </row>
    <row r="64" spans="1:10" ht="13.5" thickBot="1">
      <c r="A64" s="200"/>
      <c r="B64" s="133"/>
      <c r="C64" s="94"/>
      <c r="D64" s="134"/>
      <c r="E64" s="135"/>
      <c r="F64" s="134"/>
      <c r="G64" s="136"/>
      <c r="H64" s="137"/>
      <c r="I64" s="131" t="s">
        <v>52</v>
      </c>
      <c r="J64" s="138">
        <v>25</v>
      </c>
    </row>
    <row r="65" spans="1:10" ht="13.5" thickBot="1">
      <c r="A65" s="208" t="s">
        <v>10</v>
      </c>
      <c r="B65" s="71">
        <f>14.93*1780.4</f>
        <v>26581.372</v>
      </c>
      <c r="C65" s="83">
        <v>2019.48</v>
      </c>
      <c r="D65" s="122"/>
      <c r="E65" s="139">
        <f>B65-C65</f>
        <v>24561.892</v>
      </c>
      <c r="F65" s="85">
        <f>B65*1</f>
        <v>26581.372</v>
      </c>
      <c r="G65" s="85">
        <f>8.05*1780.4</f>
        <v>14332.220000000001</v>
      </c>
      <c r="H65" s="60">
        <f>E65-G65</f>
        <v>10229.671999999999</v>
      </c>
      <c r="I65" s="140" t="s">
        <v>30</v>
      </c>
      <c r="J65" s="125">
        <f>1.15*1780.4</f>
        <v>2047.46</v>
      </c>
    </row>
    <row r="66" spans="1:10" ht="12.75">
      <c r="A66" s="200"/>
      <c r="B66" s="69"/>
      <c r="C66" s="90"/>
      <c r="D66" s="126"/>
      <c r="E66" s="90"/>
      <c r="F66" s="110"/>
      <c r="G66" s="129"/>
      <c r="H66" s="130"/>
      <c r="I66" s="127" t="s">
        <v>50</v>
      </c>
      <c r="J66" s="128">
        <f>2.33*1780.4</f>
        <v>4148.332</v>
      </c>
    </row>
    <row r="67" spans="1:10" ht="24">
      <c r="A67" s="200"/>
      <c r="B67" s="141"/>
      <c r="C67" s="90"/>
      <c r="D67" s="126"/>
      <c r="E67" s="126"/>
      <c r="F67" s="141"/>
      <c r="G67" s="142"/>
      <c r="H67" s="143"/>
      <c r="I67" s="144" t="s">
        <v>53</v>
      </c>
      <c r="J67" s="138">
        <v>115</v>
      </c>
    </row>
    <row r="68" spans="1:10" ht="24">
      <c r="A68" s="200"/>
      <c r="B68" s="141"/>
      <c r="C68" s="90"/>
      <c r="D68" s="126"/>
      <c r="E68" s="126"/>
      <c r="F68" s="141"/>
      <c r="G68" s="142"/>
      <c r="H68" s="143"/>
      <c r="I68" s="145" t="s">
        <v>54</v>
      </c>
      <c r="J68" s="146">
        <v>325</v>
      </c>
    </row>
    <row r="69" spans="1:10" ht="24.75" thickBot="1">
      <c r="A69" s="200"/>
      <c r="B69" s="141"/>
      <c r="C69" s="90"/>
      <c r="D69" s="126"/>
      <c r="E69" s="126"/>
      <c r="F69" s="141"/>
      <c r="G69" s="142"/>
      <c r="H69" s="143"/>
      <c r="I69" s="81" t="s">
        <v>55</v>
      </c>
      <c r="J69" s="147">
        <v>157</v>
      </c>
    </row>
    <row r="70" spans="1:10" ht="13.5" thickBot="1">
      <c r="A70" s="208" t="s">
        <v>11</v>
      </c>
      <c r="B70" s="71">
        <f>14.93*1780.4</f>
        <v>26581.372</v>
      </c>
      <c r="C70" s="83">
        <v>2019.48</v>
      </c>
      <c r="D70" s="122"/>
      <c r="E70" s="139">
        <f>B70-C70</f>
        <v>24561.892</v>
      </c>
      <c r="F70" s="85">
        <f>B70*1</f>
        <v>26581.372</v>
      </c>
      <c r="G70" s="85">
        <f>8.05*1780.4</f>
        <v>14332.220000000001</v>
      </c>
      <c r="H70" s="60">
        <f>E70-G70</f>
        <v>10229.671999999999</v>
      </c>
      <c r="I70" s="124" t="s">
        <v>30</v>
      </c>
      <c r="J70" s="125">
        <f>1.15*1780.4</f>
        <v>2047.46</v>
      </c>
    </row>
    <row r="71" spans="1:10" ht="12.75">
      <c r="A71" s="200"/>
      <c r="B71" s="69"/>
      <c r="C71" s="90"/>
      <c r="D71" s="126"/>
      <c r="E71" s="90"/>
      <c r="F71" s="110"/>
      <c r="G71" s="129"/>
      <c r="H71" s="130"/>
      <c r="I71" s="127" t="s">
        <v>50</v>
      </c>
      <c r="J71" s="128">
        <f>2.33*1780.4</f>
        <v>4148.332</v>
      </c>
    </row>
    <row r="72" spans="1:10" ht="12.75">
      <c r="A72" s="200"/>
      <c r="B72" s="69"/>
      <c r="C72" s="90"/>
      <c r="D72" s="126"/>
      <c r="E72" s="90"/>
      <c r="F72" s="110"/>
      <c r="G72" s="129"/>
      <c r="H72" s="130"/>
      <c r="I72" s="144" t="s">
        <v>56</v>
      </c>
      <c r="J72" s="132">
        <v>295</v>
      </c>
    </row>
    <row r="73" spans="1:10" ht="13.5" thickBot="1">
      <c r="A73" s="200"/>
      <c r="B73" s="133"/>
      <c r="C73" s="94"/>
      <c r="D73" s="134"/>
      <c r="E73" s="134"/>
      <c r="F73" s="133"/>
      <c r="G73" s="136"/>
      <c r="H73" s="137"/>
      <c r="I73" s="144" t="s">
        <v>57</v>
      </c>
      <c r="J73" s="148">
        <v>400</v>
      </c>
    </row>
    <row r="74" spans="1:10" ht="13.5" thickBot="1">
      <c r="A74" s="208" t="s">
        <v>12</v>
      </c>
      <c r="B74" s="71">
        <f>14.93*1780.4</f>
        <v>26581.372</v>
      </c>
      <c r="C74" s="83">
        <v>2019.48</v>
      </c>
      <c r="D74" s="122"/>
      <c r="E74" s="139">
        <f>B74-C74</f>
        <v>24561.892</v>
      </c>
      <c r="F74" s="85">
        <f>B74*1</f>
        <v>26581.372</v>
      </c>
      <c r="G74" s="85">
        <f>8.05*1780.4</f>
        <v>14332.220000000001</v>
      </c>
      <c r="H74" s="60">
        <f>E74-G74</f>
        <v>10229.671999999999</v>
      </c>
      <c r="I74" s="140" t="s">
        <v>30</v>
      </c>
      <c r="J74" s="125">
        <f>1.15*1780.4</f>
        <v>2047.46</v>
      </c>
    </row>
    <row r="75" spans="1:10" ht="12.75">
      <c r="A75" s="200"/>
      <c r="B75" s="69"/>
      <c r="C75" s="90"/>
      <c r="D75" s="126"/>
      <c r="E75" s="90"/>
      <c r="F75" s="110"/>
      <c r="G75" s="129"/>
      <c r="H75" s="130"/>
      <c r="I75" s="127" t="s">
        <v>50</v>
      </c>
      <c r="J75" s="128">
        <f>2.33*1780.4</f>
        <v>4148.332</v>
      </c>
    </row>
    <row r="76" spans="1:10" ht="24.75" thickBot="1">
      <c r="A76" s="200"/>
      <c r="B76" s="133"/>
      <c r="C76" s="94"/>
      <c r="D76" s="134"/>
      <c r="E76" s="134"/>
      <c r="F76" s="141"/>
      <c r="G76" s="142"/>
      <c r="H76" s="143"/>
      <c r="I76" s="53" t="s">
        <v>58</v>
      </c>
      <c r="J76" s="138">
        <v>320</v>
      </c>
    </row>
    <row r="77" spans="1:10" ht="13.5" thickBot="1">
      <c r="A77" s="199" t="s">
        <v>13</v>
      </c>
      <c r="B77" s="54">
        <f>14.93*1780.4</f>
        <v>26581.372</v>
      </c>
      <c r="C77" s="83">
        <v>2019.48</v>
      </c>
      <c r="D77" s="149"/>
      <c r="E77" s="139">
        <f>B77-C77</f>
        <v>24561.892</v>
      </c>
      <c r="F77" s="85">
        <f>B77*1</f>
        <v>26581.372</v>
      </c>
      <c r="G77" s="85">
        <f>8.05*1780.4</f>
        <v>14332.220000000001</v>
      </c>
      <c r="H77" s="60">
        <f>E77-G77</f>
        <v>10229.671999999999</v>
      </c>
      <c r="I77" s="140" t="s">
        <v>30</v>
      </c>
      <c r="J77" s="125">
        <f>1.15*1780.4</f>
        <v>2047.46</v>
      </c>
    </row>
    <row r="78" spans="1:10" ht="12.75">
      <c r="A78" s="200"/>
      <c r="B78" s="150"/>
      <c r="C78" s="86"/>
      <c r="D78" s="151"/>
      <c r="E78" s="151"/>
      <c r="F78" s="150"/>
      <c r="G78" s="152"/>
      <c r="H78" s="153"/>
      <c r="I78" s="127" t="s">
        <v>50</v>
      </c>
      <c r="J78" s="128">
        <f>2.33*1780.4</f>
        <v>4148.332</v>
      </c>
    </row>
    <row r="79" spans="1:10" ht="13.5" thickBot="1">
      <c r="A79" s="200"/>
      <c r="B79" s="141"/>
      <c r="C79" s="90"/>
      <c r="D79" s="126"/>
      <c r="E79" s="126"/>
      <c r="F79" s="141"/>
      <c r="G79" s="142"/>
      <c r="H79" s="143"/>
      <c r="I79" s="145" t="s">
        <v>59</v>
      </c>
      <c r="J79" s="138">
        <v>3062</v>
      </c>
    </row>
    <row r="80" spans="1:10" ht="13.5" thickBot="1">
      <c r="A80" s="199" t="s">
        <v>14</v>
      </c>
      <c r="B80" s="71">
        <f>14.93*1780.4</f>
        <v>26581.372</v>
      </c>
      <c r="C80" s="83">
        <v>2019.48</v>
      </c>
      <c r="D80" s="122"/>
      <c r="E80" s="139">
        <f>B80-C80</f>
        <v>24561.892</v>
      </c>
      <c r="F80" s="85">
        <f>B80*1</f>
        <v>26581.372</v>
      </c>
      <c r="G80" s="85">
        <f>8.05*1780.4</f>
        <v>14332.220000000001</v>
      </c>
      <c r="H80" s="60">
        <f>E80-G80</f>
        <v>10229.671999999999</v>
      </c>
      <c r="I80" s="140" t="s">
        <v>30</v>
      </c>
      <c r="J80" s="125">
        <f>1.15*1780.4</f>
        <v>2047.46</v>
      </c>
    </row>
    <row r="81" spans="1:10" ht="12.75">
      <c r="A81" s="200"/>
      <c r="B81" s="154"/>
      <c r="C81" s="86"/>
      <c r="D81" s="151"/>
      <c r="E81" s="155"/>
      <c r="F81" s="90"/>
      <c r="G81" s="129"/>
      <c r="H81" s="130"/>
      <c r="I81" s="127" t="s">
        <v>50</v>
      </c>
      <c r="J81" s="128">
        <f>2.33*1780.4</f>
        <v>4148.332</v>
      </c>
    </row>
    <row r="82" spans="1:10" ht="36">
      <c r="A82" s="200"/>
      <c r="B82" s="141"/>
      <c r="C82" s="90"/>
      <c r="D82" s="126"/>
      <c r="E82" s="156"/>
      <c r="F82" s="126"/>
      <c r="G82" s="142"/>
      <c r="H82" s="143"/>
      <c r="I82" s="145" t="s">
        <v>60</v>
      </c>
      <c r="J82" s="138">
        <v>28108</v>
      </c>
    </row>
    <row r="83" spans="1:10" ht="12.75">
      <c r="A83" s="200"/>
      <c r="B83" s="141"/>
      <c r="C83" s="90"/>
      <c r="D83" s="126"/>
      <c r="E83" s="156"/>
      <c r="F83" s="126"/>
      <c r="G83" s="142"/>
      <c r="H83" s="143"/>
      <c r="I83" s="157" t="s">
        <v>61</v>
      </c>
      <c r="J83" s="138">
        <v>3850</v>
      </c>
    </row>
    <row r="84" spans="1:10" ht="13.5" thickBot="1">
      <c r="A84" s="200"/>
      <c r="B84" s="133"/>
      <c r="C84" s="94"/>
      <c r="D84" s="134"/>
      <c r="E84" s="135"/>
      <c r="F84" s="134"/>
      <c r="G84" s="136"/>
      <c r="H84" s="137"/>
      <c r="I84" s="158" t="s">
        <v>62</v>
      </c>
      <c r="J84" s="159">
        <v>1497</v>
      </c>
    </row>
    <row r="85" spans="1:10" ht="13.5" thickBot="1">
      <c r="A85" s="208" t="s">
        <v>15</v>
      </c>
      <c r="B85" s="71">
        <f>16.83*1780.4</f>
        <v>29964.131999999998</v>
      </c>
      <c r="C85" s="83">
        <v>2019.48</v>
      </c>
      <c r="D85" s="122"/>
      <c r="E85" s="60">
        <f>B85-C85</f>
        <v>27944.652</v>
      </c>
      <c r="F85" s="123">
        <f>B85*1</f>
        <v>29964.131999999998</v>
      </c>
      <c r="G85" s="85">
        <f>8.05*1780.4</f>
        <v>14332.220000000001</v>
      </c>
      <c r="H85" s="60">
        <f>E85-G85</f>
        <v>13612.431999999997</v>
      </c>
      <c r="I85" s="140" t="s">
        <v>30</v>
      </c>
      <c r="J85" s="125">
        <f>1.15*1780.4</f>
        <v>2047.46</v>
      </c>
    </row>
    <row r="86" spans="1:10" ht="12.75">
      <c r="A86" s="200"/>
      <c r="B86" s="69"/>
      <c r="C86" s="90"/>
      <c r="D86" s="126"/>
      <c r="E86" s="70"/>
      <c r="F86" s="90"/>
      <c r="G86" s="129"/>
      <c r="H86" s="130"/>
      <c r="I86" s="127" t="s">
        <v>50</v>
      </c>
      <c r="J86" s="128">
        <f>2.49*1780.4</f>
        <v>4433.196000000001</v>
      </c>
    </row>
    <row r="87" spans="1:10" ht="13.5" thickBot="1">
      <c r="A87" s="200"/>
      <c r="B87" s="141"/>
      <c r="C87" s="90"/>
      <c r="D87" s="126"/>
      <c r="E87" s="156"/>
      <c r="F87" s="126"/>
      <c r="G87" s="142"/>
      <c r="H87" s="143"/>
      <c r="I87" s="127" t="s">
        <v>63</v>
      </c>
      <c r="J87" s="128">
        <f>1.15*1780.4</f>
        <v>2047.46</v>
      </c>
    </row>
    <row r="88" spans="1:10" ht="13.5" thickBot="1">
      <c r="A88" s="208" t="s">
        <v>16</v>
      </c>
      <c r="B88" s="71">
        <f>16.83*1780.4</f>
        <v>29964.131999999998</v>
      </c>
      <c r="C88" s="83">
        <v>2019.48</v>
      </c>
      <c r="D88" s="122"/>
      <c r="E88" s="139">
        <f>B88-C88</f>
        <v>27944.652</v>
      </c>
      <c r="F88" s="85">
        <f>B88*1</f>
        <v>29964.131999999998</v>
      </c>
      <c r="G88" s="85">
        <f>8.05*1780.4</f>
        <v>14332.220000000001</v>
      </c>
      <c r="H88" s="60">
        <f>E88-G88</f>
        <v>13612.431999999997</v>
      </c>
      <c r="I88" s="140" t="s">
        <v>30</v>
      </c>
      <c r="J88" s="125">
        <f>1.15*1780.4</f>
        <v>2047.46</v>
      </c>
    </row>
    <row r="89" spans="1:10" ht="12.75">
      <c r="A89" s="200"/>
      <c r="B89" s="154"/>
      <c r="C89" s="86"/>
      <c r="D89" s="151"/>
      <c r="E89" s="86"/>
      <c r="F89" s="160"/>
      <c r="G89" s="161"/>
      <c r="H89" s="162"/>
      <c r="I89" s="127" t="s">
        <v>50</v>
      </c>
      <c r="J89" s="128">
        <f>2.49*1780.4</f>
        <v>4433.196000000001</v>
      </c>
    </row>
    <row r="90" spans="1:10" ht="12.75">
      <c r="A90" s="200"/>
      <c r="B90" s="69"/>
      <c r="C90" s="90"/>
      <c r="D90" s="126"/>
      <c r="E90" s="90"/>
      <c r="F90" s="110"/>
      <c r="G90" s="129"/>
      <c r="H90" s="130"/>
      <c r="I90" s="127" t="s">
        <v>63</v>
      </c>
      <c r="J90" s="128">
        <f>1.15*1780.4</f>
        <v>2047.46</v>
      </c>
    </row>
    <row r="91" spans="1:10" ht="24.75" thickBot="1">
      <c r="A91" s="201"/>
      <c r="B91" s="163"/>
      <c r="C91" s="94"/>
      <c r="D91" s="134"/>
      <c r="E91" s="94"/>
      <c r="F91" s="164"/>
      <c r="G91" s="165"/>
      <c r="H91" s="166"/>
      <c r="I91" s="167" t="s">
        <v>64</v>
      </c>
      <c r="J91" s="168">
        <v>345</v>
      </c>
    </row>
    <row r="92" spans="1:10" ht="13.5" thickBot="1">
      <c r="A92" s="208" t="s">
        <v>17</v>
      </c>
      <c r="B92" s="71">
        <f>16.83*1780.4</f>
        <v>29964.131999999998</v>
      </c>
      <c r="C92" s="83">
        <v>2019.48</v>
      </c>
      <c r="D92" s="122"/>
      <c r="E92" s="139">
        <f>B92-C92</f>
        <v>27944.652</v>
      </c>
      <c r="F92" s="85">
        <f>B92*1</f>
        <v>29964.131999999998</v>
      </c>
      <c r="G92" s="85">
        <f>8.05*1780.4</f>
        <v>14332.220000000001</v>
      </c>
      <c r="H92" s="60">
        <f>E92-G92</f>
        <v>13612.431999999997</v>
      </c>
      <c r="I92" s="140" t="s">
        <v>30</v>
      </c>
      <c r="J92" s="125">
        <f>1.15*1780.4</f>
        <v>2047.46</v>
      </c>
    </row>
    <row r="93" spans="1:10" ht="12.75">
      <c r="A93" s="200"/>
      <c r="B93" s="154"/>
      <c r="C93" s="86"/>
      <c r="D93" s="151"/>
      <c r="E93" s="86"/>
      <c r="F93" s="160"/>
      <c r="G93" s="161"/>
      <c r="H93" s="162"/>
      <c r="I93" s="127" t="s">
        <v>50</v>
      </c>
      <c r="J93" s="128">
        <f>2.49*1780.4</f>
        <v>4433.196000000001</v>
      </c>
    </row>
    <row r="94" spans="1:10" ht="12.75">
      <c r="A94" s="200"/>
      <c r="B94" s="69"/>
      <c r="C94" s="90"/>
      <c r="D94" s="126"/>
      <c r="E94" s="90"/>
      <c r="F94" s="110"/>
      <c r="G94" s="129"/>
      <c r="H94" s="130"/>
      <c r="I94" s="127" t="s">
        <v>63</v>
      </c>
      <c r="J94" s="128">
        <f>1.15*1780.4</f>
        <v>2047.46</v>
      </c>
    </row>
    <row r="95" spans="1:10" ht="12.75">
      <c r="A95" s="200"/>
      <c r="B95" s="141"/>
      <c r="C95" s="90"/>
      <c r="D95" s="126"/>
      <c r="E95" s="126"/>
      <c r="F95" s="141"/>
      <c r="G95" s="142"/>
      <c r="H95" s="143"/>
      <c r="I95" s="53" t="s">
        <v>65</v>
      </c>
      <c r="J95" s="169">
        <v>295</v>
      </c>
    </row>
    <row r="96" spans="1:10" ht="24.75" thickBot="1">
      <c r="A96" s="201"/>
      <c r="B96" s="133"/>
      <c r="C96" s="94"/>
      <c r="D96" s="134"/>
      <c r="E96" s="134"/>
      <c r="F96" s="133"/>
      <c r="G96" s="136"/>
      <c r="H96" s="137"/>
      <c r="I96" s="170" t="s">
        <v>66</v>
      </c>
      <c r="J96" s="171">
        <v>476</v>
      </c>
    </row>
    <row r="97" spans="1:10" ht="13.5" thickBot="1">
      <c r="A97" s="208" t="s">
        <v>18</v>
      </c>
      <c r="B97" s="71">
        <f>16.83*1780.4</f>
        <v>29964.131999999998</v>
      </c>
      <c r="C97" s="83">
        <v>2019.48</v>
      </c>
      <c r="D97" s="122"/>
      <c r="E97" s="139">
        <f>B97-C97</f>
        <v>27944.652</v>
      </c>
      <c r="F97" s="85">
        <f>B97*1</f>
        <v>29964.131999999998</v>
      </c>
      <c r="G97" s="85">
        <f>8.05*1780.4</f>
        <v>14332.220000000001</v>
      </c>
      <c r="H97" s="60">
        <f>E97-G97</f>
        <v>13612.431999999997</v>
      </c>
      <c r="I97" s="140" t="s">
        <v>30</v>
      </c>
      <c r="J97" s="125">
        <f>1.15*1780.4</f>
        <v>2047.46</v>
      </c>
    </row>
    <row r="98" spans="1:10" ht="12.75">
      <c r="A98" s="200"/>
      <c r="B98" s="154"/>
      <c r="C98" s="86"/>
      <c r="D98" s="151"/>
      <c r="E98" s="86"/>
      <c r="F98" s="160"/>
      <c r="G98" s="161"/>
      <c r="H98" s="162"/>
      <c r="I98" s="127" t="s">
        <v>50</v>
      </c>
      <c r="J98" s="128">
        <f>2.49*1780.4</f>
        <v>4433.196000000001</v>
      </c>
    </row>
    <row r="99" spans="1:10" ht="12.75">
      <c r="A99" s="200"/>
      <c r="B99" s="69"/>
      <c r="C99" s="90"/>
      <c r="D99" s="126"/>
      <c r="E99" s="90"/>
      <c r="F99" s="110"/>
      <c r="G99" s="129"/>
      <c r="H99" s="130"/>
      <c r="I99" s="127" t="s">
        <v>63</v>
      </c>
      <c r="J99" s="128">
        <f>1.15*1780.4</f>
        <v>2047.46</v>
      </c>
    </row>
    <row r="100" spans="1:10" ht="13.5" thickBot="1">
      <c r="A100" s="200"/>
      <c r="B100" s="133"/>
      <c r="C100" s="94"/>
      <c r="D100" s="134"/>
      <c r="E100" s="134"/>
      <c r="F100" s="141"/>
      <c r="G100" s="142"/>
      <c r="H100" s="143"/>
      <c r="I100" s="53" t="s">
        <v>67</v>
      </c>
      <c r="J100" s="138">
        <v>25</v>
      </c>
    </row>
    <row r="101" spans="1:10" ht="13.5" thickBot="1">
      <c r="A101" s="199" t="s">
        <v>19</v>
      </c>
      <c r="B101" s="54">
        <f>16.83*1780.4</f>
        <v>29964.131999999998</v>
      </c>
      <c r="C101" s="83">
        <v>2019.48</v>
      </c>
      <c r="D101" s="172"/>
      <c r="E101" s="139">
        <f>B101-C101</f>
        <v>27944.652</v>
      </c>
      <c r="F101" s="85">
        <f>B101*1</f>
        <v>29964.131999999998</v>
      </c>
      <c r="G101" s="85">
        <f>8.05*1780.4</f>
        <v>14332.220000000001</v>
      </c>
      <c r="H101" s="60">
        <f>E101-G101</f>
        <v>13612.431999999997</v>
      </c>
      <c r="I101" s="140" t="s">
        <v>30</v>
      </c>
      <c r="J101" s="125">
        <f>1.15*1780.4</f>
        <v>2047.46</v>
      </c>
    </row>
    <row r="102" spans="1:10" ht="12.75">
      <c r="A102" s="200"/>
      <c r="B102" s="154"/>
      <c r="C102" s="86"/>
      <c r="D102" s="173"/>
      <c r="E102" s="155"/>
      <c r="F102" s="160"/>
      <c r="G102" s="161"/>
      <c r="H102" s="162"/>
      <c r="I102" s="127" t="s">
        <v>50</v>
      </c>
      <c r="J102" s="128">
        <f>2.49*1780.4</f>
        <v>4433.196000000001</v>
      </c>
    </row>
    <row r="103" spans="1:10" ht="12.75">
      <c r="A103" s="200"/>
      <c r="B103" s="69"/>
      <c r="C103" s="90"/>
      <c r="D103" s="174"/>
      <c r="E103" s="70"/>
      <c r="F103" s="110"/>
      <c r="G103" s="129"/>
      <c r="H103" s="130"/>
      <c r="I103" s="127" t="s">
        <v>63</v>
      </c>
      <c r="J103" s="128">
        <f>1.15*1780.4</f>
        <v>2047.46</v>
      </c>
    </row>
    <row r="104" spans="1:10" ht="24">
      <c r="A104" s="200"/>
      <c r="B104" s="175"/>
      <c r="C104" s="107"/>
      <c r="D104" s="174"/>
      <c r="E104" s="176"/>
      <c r="F104" s="175"/>
      <c r="G104" s="142"/>
      <c r="H104" s="143"/>
      <c r="I104" s="177" t="s">
        <v>68</v>
      </c>
      <c r="J104" s="33">
        <v>1286</v>
      </c>
    </row>
    <row r="105" spans="1:10" ht="24.75" thickBot="1">
      <c r="A105" s="200"/>
      <c r="B105" s="175"/>
      <c r="C105" s="107"/>
      <c r="D105" s="174"/>
      <c r="E105" s="176"/>
      <c r="F105" s="175"/>
      <c r="G105" s="142"/>
      <c r="H105" s="143"/>
      <c r="I105" s="53" t="s">
        <v>69</v>
      </c>
      <c r="J105" s="159">
        <v>345</v>
      </c>
    </row>
    <row r="106" spans="1:10" ht="13.5" thickBot="1">
      <c r="A106" s="208" t="s">
        <v>20</v>
      </c>
      <c r="B106" s="71">
        <f>16.83*1780.3915</f>
        <v>29963.988944999997</v>
      </c>
      <c r="C106" s="83">
        <v>2019.46</v>
      </c>
      <c r="D106" s="178"/>
      <c r="E106" s="60">
        <f>B106-C106</f>
        <v>27944.528945</v>
      </c>
      <c r="F106" s="85">
        <f>B106*1</f>
        <v>29963.988944999997</v>
      </c>
      <c r="G106" s="85">
        <f>8.05*1780.4</f>
        <v>14332.220000000001</v>
      </c>
      <c r="H106" s="60">
        <f>E106-G106</f>
        <v>13612.308944999997</v>
      </c>
      <c r="I106" s="140" t="s">
        <v>30</v>
      </c>
      <c r="J106" s="125">
        <f>1.15*1780.4</f>
        <v>2047.46</v>
      </c>
    </row>
    <row r="107" spans="1:10" ht="12.75">
      <c r="A107" s="200"/>
      <c r="B107" s="69"/>
      <c r="C107" s="90"/>
      <c r="D107" s="174"/>
      <c r="E107" s="70"/>
      <c r="F107" s="110"/>
      <c r="G107" s="129"/>
      <c r="H107" s="130"/>
      <c r="I107" s="127" t="s">
        <v>50</v>
      </c>
      <c r="J107" s="128">
        <f>2.49*1780.4</f>
        <v>4433.196000000001</v>
      </c>
    </row>
    <row r="108" spans="1:10" ht="12.75">
      <c r="A108" s="200"/>
      <c r="B108" s="69"/>
      <c r="C108" s="90"/>
      <c r="D108" s="174"/>
      <c r="E108" s="70"/>
      <c r="F108" s="110"/>
      <c r="G108" s="129"/>
      <c r="H108" s="130"/>
      <c r="I108" s="127" t="s">
        <v>63</v>
      </c>
      <c r="J108" s="128">
        <f>1.15*1780.4</f>
        <v>2047.46</v>
      </c>
    </row>
    <row r="109" spans="1:10" ht="12.75">
      <c r="A109" s="200"/>
      <c r="B109" s="179"/>
      <c r="C109" s="129"/>
      <c r="D109" s="180"/>
      <c r="E109" s="130"/>
      <c r="F109" s="181"/>
      <c r="G109" s="129"/>
      <c r="H109" s="130"/>
      <c r="I109" s="53" t="s">
        <v>70</v>
      </c>
      <c r="J109" s="182">
        <v>25</v>
      </c>
    </row>
    <row r="110" spans="1:10" ht="12.75">
      <c r="A110" s="200"/>
      <c r="B110" s="179"/>
      <c r="C110" s="129"/>
      <c r="D110" s="180"/>
      <c r="E110" s="130"/>
      <c r="F110" s="181"/>
      <c r="G110" s="129"/>
      <c r="H110" s="130" t="s">
        <v>71</v>
      </c>
      <c r="I110" s="127" t="s">
        <v>72</v>
      </c>
      <c r="J110" s="132">
        <v>350</v>
      </c>
    </row>
    <row r="111" spans="1:10" ht="24.75" thickBot="1">
      <c r="A111" s="200"/>
      <c r="B111" s="183"/>
      <c r="C111" s="184"/>
      <c r="D111" s="184"/>
      <c r="E111" s="185"/>
      <c r="F111" s="186"/>
      <c r="G111" s="136"/>
      <c r="H111" s="137"/>
      <c r="I111" s="81" t="s">
        <v>45</v>
      </c>
      <c r="J111" s="138">
        <v>636.5</v>
      </c>
    </row>
    <row r="112" spans="1:10" ht="12.75">
      <c r="A112" s="12" t="s">
        <v>22</v>
      </c>
      <c r="B112" s="187">
        <f>SUM(B61:B106)</f>
        <v>339272.8809449999</v>
      </c>
      <c r="C112" s="188">
        <f>SUM(C61:C106)</f>
        <v>24233.739999999998</v>
      </c>
      <c r="D112" s="189"/>
      <c r="E112" s="61">
        <f>SUM(E61:E111)</f>
        <v>315039.140945</v>
      </c>
      <c r="F112" s="190">
        <f>SUM(F61:F106)</f>
        <v>339272.8809449999</v>
      </c>
      <c r="G112" s="190">
        <f>SUM(G61:G106)</f>
        <v>171986.64</v>
      </c>
      <c r="H112" s="191">
        <f>SUM(H61:H106)</f>
        <v>143052.50094499998</v>
      </c>
      <c r="I112" s="43"/>
      <c r="J112" s="192"/>
    </row>
    <row r="113" spans="1:10" ht="13.5" thickBot="1">
      <c r="A113" s="6"/>
      <c r="B113" s="7"/>
      <c r="C113" s="8"/>
      <c r="D113" s="8"/>
      <c r="E113" s="9"/>
      <c r="F113" s="11"/>
      <c r="G113" s="11"/>
      <c r="H113" s="11"/>
      <c r="I113" s="15" t="s">
        <v>23</v>
      </c>
      <c r="J113" s="193">
        <f>SUM(J61:J111)</f>
        <v>144758.94800000003</v>
      </c>
    </row>
    <row r="114" spans="1:10" ht="13.5" thickBot="1">
      <c r="A114" s="4"/>
      <c r="B114" s="1"/>
      <c r="C114" s="2"/>
      <c r="D114" s="2"/>
      <c r="E114" s="3"/>
      <c r="F114" s="196"/>
      <c r="G114" s="197"/>
      <c r="H114" s="197"/>
      <c r="I114" s="198"/>
      <c r="J114" s="194"/>
    </row>
    <row r="115" spans="9:10" ht="13.5" thickBot="1">
      <c r="I115" s="51" t="s">
        <v>73</v>
      </c>
      <c r="J115" s="195">
        <f>H112+J60-J113</f>
        <v>31629.822994999937</v>
      </c>
    </row>
    <row r="122" spans="1:10" ht="15.75">
      <c r="A122" s="209" t="s">
        <v>74</v>
      </c>
      <c r="B122" s="209"/>
      <c r="C122" s="209"/>
      <c r="D122" s="209"/>
      <c r="E122" s="209"/>
      <c r="F122" s="209"/>
      <c r="G122" s="209"/>
      <c r="H122" s="209"/>
      <c r="I122" s="209"/>
      <c r="J122" s="209"/>
    </row>
    <row r="123" spans="1:10" ht="15.75">
      <c r="A123" s="210" t="s">
        <v>25</v>
      </c>
      <c r="B123" s="210"/>
      <c r="C123" s="210"/>
      <c r="D123" s="210"/>
      <c r="E123" s="210"/>
      <c r="F123" s="210"/>
      <c r="G123" s="210"/>
      <c r="H123" s="210"/>
      <c r="I123" s="210"/>
      <c r="J123" s="210"/>
    </row>
    <row r="124" ht="13.5" thickBot="1">
      <c r="G124" s="10"/>
    </row>
    <row r="125" spans="1:10" ht="13.5" thickBot="1">
      <c r="A125" s="211"/>
      <c r="B125" s="214" t="s">
        <v>24</v>
      </c>
      <c r="C125" s="215"/>
      <c r="D125" s="215"/>
      <c r="E125" s="216"/>
      <c r="F125" s="214" t="s">
        <v>28</v>
      </c>
      <c r="G125" s="215"/>
      <c r="H125" s="215"/>
      <c r="I125" s="215"/>
      <c r="J125" s="216"/>
    </row>
    <row r="126" spans="1:10" ht="13.5" thickBot="1">
      <c r="A126" s="212"/>
      <c r="B126" s="199" t="s">
        <v>0</v>
      </c>
      <c r="C126" s="218" t="s">
        <v>75</v>
      </c>
      <c r="D126" s="199" t="s">
        <v>1</v>
      </c>
      <c r="E126" s="199" t="s">
        <v>2</v>
      </c>
      <c r="F126" s="199" t="s">
        <v>3</v>
      </c>
      <c r="G126" s="199" t="s">
        <v>4</v>
      </c>
      <c r="H126" s="199" t="s">
        <v>5</v>
      </c>
      <c r="I126" s="203" t="s">
        <v>6</v>
      </c>
      <c r="J126" s="204"/>
    </row>
    <row r="127" spans="1:10" ht="13.5" thickBot="1">
      <c r="A127" s="213"/>
      <c r="B127" s="217"/>
      <c r="C127" s="219"/>
      <c r="D127" s="217"/>
      <c r="E127" s="217"/>
      <c r="F127" s="202"/>
      <c r="G127" s="202"/>
      <c r="H127" s="200"/>
      <c r="I127" s="5" t="s">
        <v>7</v>
      </c>
      <c r="J127" s="5" t="s">
        <v>8</v>
      </c>
    </row>
    <row r="128" spans="1:10" ht="13.5" thickBot="1">
      <c r="A128" s="32" t="s">
        <v>76</v>
      </c>
      <c r="B128" s="205"/>
      <c r="C128" s="206"/>
      <c r="D128" s="206"/>
      <c r="E128" s="207"/>
      <c r="F128" s="13"/>
      <c r="G128" s="14"/>
      <c r="H128" s="14"/>
      <c r="I128" s="120" t="s">
        <v>77</v>
      </c>
      <c r="J128" s="121">
        <f>J115</f>
        <v>31629.822994999937</v>
      </c>
    </row>
    <row r="129" spans="1:10" ht="13.5" thickBot="1">
      <c r="A129" s="208" t="s">
        <v>9</v>
      </c>
      <c r="B129" s="54">
        <f>16.829995*1780.4</f>
        <v>29964.123098000004</v>
      </c>
      <c r="C129" s="60">
        <f>E129-B129</f>
        <v>-3394.793098000002</v>
      </c>
      <c r="D129" s="122"/>
      <c r="E129" s="60">
        <v>26569.33</v>
      </c>
      <c r="F129" s="123">
        <f>B129*1</f>
        <v>29964.123098000004</v>
      </c>
      <c r="G129" s="85">
        <f>8.23*1780.4</f>
        <v>14652.692000000001</v>
      </c>
      <c r="H129" s="60">
        <f>F129-G129+C129</f>
        <v>11916.638</v>
      </c>
      <c r="I129" s="140" t="s">
        <v>30</v>
      </c>
      <c r="J129" s="125">
        <f>1.15*1780.4</f>
        <v>2047.46</v>
      </c>
    </row>
    <row r="130" spans="1:10" ht="12.75">
      <c r="A130" s="200"/>
      <c r="B130" s="69"/>
      <c r="C130" s="90"/>
      <c r="D130" s="126"/>
      <c r="E130" s="70"/>
      <c r="F130" s="90"/>
      <c r="G130" s="90"/>
      <c r="H130" s="70"/>
      <c r="I130" s="127" t="s">
        <v>50</v>
      </c>
      <c r="J130" s="128">
        <f>2.49*1780.4</f>
        <v>4433.196000000001</v>
      </c>
    </row>
    <row r="131" spans="1:10" ht="12.75">
      <c r="A131" s="200"/>
      <c r="B131" s="69"/>
      <c r="C131" s="90"/>
      <c r="D131" s="126"/>
      <c r="E131" s="70"/>
      <c r="F131" s="90"/>
      <c r="G131" s="90"/>
      <c r="H131" s="70"/>
      <c r="I131" s="127" t="s">
        <v>78</v>
      </c>
      <c r="J131" s="128">
        <f>1.15*1780.4</f>
        <v>2047.46</v>
      </c>
    </row>
    <row r="132" spans="1:10" ht="24">
      <c r="A132" s="200"/>
      <c r="B132" s="69"/>
      <c r="C132" s="90"/>
      <c r="D132" s="126"/>
      <c r="E132" s="70"/>
      <c r="F132" s="90"/>
      <c r="G132" s="129"/>
      <c r="H132" s="130"/>
      <c r="I132" s="49" t="s">
        <v>79</v>
      </c>
      <c r="J132" s="132">
        <v>2250</v>
      </c>
    </row>
    <row r="133" spans="1:10" ht="12.75">
      <c r="A133" s="200"/>
      <c r="B133" s="69"/>
      <c r="C133" s="90"/>
      <c r="D133" s="126"/>
      <c r="E133" s="70"/>
      <c r="F133" s="90"/>
      <c r="G133" s="129"/>
      <c r="H133" s="130"/>
      <c r="I133" s="131" t="s">
        <v>80</v>
      </c>
      <c r="J133" s="138">
        <v>25</v>
      </c>
    </row>
    <row r="134" spans="1:10" ht="24.75" thickBot="1">
      <c r="A134" s="200"/>
      <c r="B134" s="133"/>
      <c r="C134" s="94"/>
      <c r="D134" s="134"/>
      <c r="E134" s="135"/>
      <c r="F134" s="134"/>
      <c r="G134" s="136"/>
      <c r="H134" s="137"/>
      <c r="I134" s="158" t="s">
        <v>81</v>
      </c>
      <c r="J134" s="220">
        <v>516</v>
      </c>
    </row>
    <row r="135" spans="1:10" ht="13.5" thickBot="1">
      <c r="A135" s="208" t="s">
        <v>10</v>
      </c>
      <c r="B135" s="54">
        <f>16.829995*1780.4</f>
        <v>29964.123098000004</v>
      </c>
      <c r="C135" s="60">
        <f>E135-B135</f>
        <v>-8555.413098000005</v>
      </c>
      <c r="D135" s="122"/>
      <c r="E135" s="139">
        <v>21408.71</v>
      </c>
      <c r="F135" s="85">
        <f>B135*1</f>
        <v>29964.123098000004</v>
      </c>
      <c r="G135" s="85">
        <f>8.23*1780.4</f>
        <v>14652.692000000001</v>
      </c>
      <c r="H135" s="60">
        <f>F135-G135+C135</f>
        <v>6756.017999999998</v>
      </c>
      <c r="I135" s="140" t="s">
        <v>30</v>
      </c>
      <c r="J135" s="125">
        <f>1.15*1780.4</f>
        <v>2047.46</v>
      </c>
    </row>
    <row r="136" spans="1:10" ht="12.75">
      <c r="A136" s="200"/>
      <c r="B136" s="69"/>
      <c r="C136" s="90"/>
      <c r="D136" s="126"/>
      <c r="E136" s="90"/>
      <c r="F136" s="110"/>
      <c r="G136" s="129"/>
      <c r="H136" s="130"/>
      <c r="I136" s="127" t="s">
        <v>50</v>
      </c>
      <c r="J136" s="128">
        <f>2.49*1780.4</f>
        <v>4433.196000000001</v>
      </c>
    </row>
    <row r="137" spans="1:10" ht="12.75">
      <c r="A137" s="200"/>
      <c r="B137" s="69"/>
      <c r="C137" s="90"/>
      <c r="D137" s="126"/>
      <c r="E137" s="90"/>
      <c r="F137" s="110"/>
      <c r="G137" s="129"/>
      <c r="H137" s="130"/>
      <c r="I137" s="127" t="s">
        <v>78</v>
      </c>
      <c r="J137" s="128">
        <f>1.15*1780.4</f>
        <v>2047.46</v>
      </c>
    </row>
    <row r="138" spans="1:10" ht="24.75" thickBot="1">
      <c r="A138" s="200"/>
      <c r="B138" s="141"/>
      <c r="C138" s="90"/>
      <c r="D138" s="126"/>
      <c r="E138" s="126"/>
      <c r="F138" s="141"/>
      <c r="G138" s="142"/>
      <c r="H138" s="143"/>
      <c r="I138" s="144" t="s">
        <v>82</v>
      </c>
      <c r="J138" s="220">
        <v>425</v>
      </c>
    </row>
    <row r="139" spans="1:10" ht="13.5" thickBot="1">
      <c r="A139" s="208" t="s">
        <v>11</v>
      </c>
      <c r="B139" s="54">
        <f>16.829995*1780.4</f>
        <v>29964.123098000004</v>
      </c>
      <c r="C139" s="60">
        <f>E139-B139</f>
        <v>4660.1069019999995</v>
      </c>
      <c r="D139" s="122"/>
      <c r="E139" s="139">
        <v>34624.23</v>
      </c>
      <c r="F139" s="85">
        <f>B139*1</f>
        <v>29964.123098000004</v>
      </c>
      <c r="G139" s="85">
        <f>8.23*1780.4</f>
        <v>14652.692000000001</v>
      </c>
      <c r="H139" s="60">
        <f>F139-G139+C139</f>
        <v>19971.538</v>
      </c>
      <c r="I139" s="140" t="s">
        <v>30</v>
      </c>
      <c r="J139" s="125">
        <f>1.15*1780.4</f>
        <v>2047.46</v>
      </c>
    </row>
    <row r="140" spans="1:10" ht="12.75">
      <c r="A140" s="200"/>
      <c r="B140" s="69"/>
      <c r="C140" s="90"/>
      <c r="D140" s="126"/>
      <c r="E140" s="90"/>
      <c r="F140" s="110"/>
      <c r="G140" s="129"/>
      <c r="H140" s="130"/>
      <c r="I140" s="127" t="s">
        <v>50</v>
      </c>
      <c r="J140" s="128">
        <f>2.49*1780.4</f>
        <v>4433.196000000001</v>
      </c>
    </row>
    <row r="141" spans="1:10" ht="12.75">
      <c r="A141" s="200"/>
      <c r="B141" s="69"/>
      <c r="C141" s="90"/>
      <c r="D141" s="126"/>
      <c r="E141" s="90"/>
      <c r="F141" s="110"/>
      <c r="G141" s="129"/>
      <c r="H141" s="130"/>
      <c r="I141" s="127" t="s">
        <v>78</v>
      </c>
      <c r="J141" s="128">
        <f>1.15*1780.4</f>
        <v>2047.46</v>
      </c>
    </row>
    <row r="142" spans="1:10" ht="12.75">
      <c r="A142" s="200"/>
      <c r="B142" s="69"/>
      <c r="C142" s="90"/>
      <c r="D142" s="126"/>
      <c r="E142" s="90"/>
      <c r="F142" s="110"/>
      <c r="G142" s="129"/>
      <c r="H142" s="130"/>
      <c r="I142" s="144" t="s">
        <v>83</v>
      </c>
      <c r="J142" s="182">
        <v>430</v>
      </c>
    </row>
    <row r="143" spans="1:10" ht="36.75" thickBot="1">
      <c r="A143" s="200"/>
      <c r="B143" s="69"/>
      <c r="C143" s="90"/>
      <c r="D143" s="126"/>
      <c r="E143" s="90"/>
      <c r="F143" s="110"/>
      <c r="G143" s="129"/>
      <c r="H143" s="130"/>
      <c r="I143" s="221" t="s">
        <v>84</v>
      </c>
      <c r="J143" s="222">
        <v>10369.2</v>
      </c>
    </row>
    <row r="144" spans="1:10" ht="13.5" thickBot="1">
      <c r="A144" s="208" t="s">
        <v>12</v>
      </c>
      <c r="B144" s="54">
        <f>16.829995*1780.4</f>
        <v>29964.123098000004</v>
      </c>
      <c r="C144" s="60">
        <f>E144-B144</f>
        <v>-3659.3530980000032</v>
      </c>
      <c r="D144" s="122"/>
      <c r="E144" s="139">
        <v>26304.77</v>
      </c>
      <c r="F144" s="85">
        <f>B144*1</f>
        <v>29964.123098000004</v>
      </c>
      <c r="G144" s="85">
        <f>8.23*1780.4</f>
        <v>14652.692000000001</v>
      </c>
      <c r="H144" s="60">
        <f>F144-G144+C144</f>
        <v>11652.078</v>
      </c>
      <c r="I144" s="140" t="s">
        <v>30</v>
      </c>
      <c r="J144" s="125">
        <f>1.15*1780.4</f>
        <v>2047.46</v>
      </c>
    </row>
    <row r="145" spans="1:10" ht="12.75">
      <c r="A145" s="200"/>
      <c r="B145" s="69"/>
      <c r="C145" s="90"/>
      <c r="D145" s="126"/>
      <c r="E145" s="90"/>
      <c r="F145" s="110"/>
      <c r="G145" s="129"/>
      <c r="H145" s="130"/>
      <c r="I145" s="127" t="s">
        <v>50</v>
      </c>
      <c r="J145" s="128">
        <f>2.49*1780.4</f>
        <v>4433.196000000001</v>
      </c>
    </row>
    <row r="146" spans="1:10" ht="13.5" thickBot="1">
      <c r="A146" s="200"/>
      <c r="B146" s="69"/>
      <c r="C146" s="90"/>
      <c r="D146" s="126"/>
      <c r="E146" s="90"/>
      <c r="F146" s="110"/>
      <c r="G146" s="129"/>
      <c r="H146" s="130"/>
      <c r="I146" s="127" t="s">
        <v>78</v>
      </c>
      <c r="J146" s="128">
        <f>1.15*1780.4</f>
        <v>2047.46</v>
      </c>
    </row>
    <row r="147" spans="1:10" ht="13.5" thickBot="1">
      <c r="A147" s="199" t="s">
        <v>13</v>
      </c>
      <c r="B147" s="54">
        <f>16.829993*1780.4</f>
        <v>29964.119537200004</v>
      </c>
      <c r="C147" s="60">
        <f>E147-B147</f>
        <v>-1505.6095372000054</v>
      </c>
      <c r="D147" s="149"/>
      <c r="E147" s="139">
        <v>28458.51</v>
      </c>
      <c r="F147" s="85">
        <f>B147*1</f>
        <v>29964.119537200004</v>
      </c>
      <c r="G147" s="85">
        <f>8.23*1780.4</f>
        <v>14652.692000000001</v>
      </c>
      <c r="H147" s="60">
        <f>F147-G147+C147</f>
        <v>13805.817999999997</v>
      </c>
      <c r="I147" s="140" t="s">
        <v>30</v>
      </c>
      <c r="J147" s="125">
        <f>1.15*1780.4</f>
        <v>2047.46</v>
      </c>
    </row>
    <row r="148" spans="1:10" ht="12.75">
      <c r="A148" s="200"/>
      <c r="B148" s="150"/>
      <c r="C148" s="86"/>
      <c r="D148" s="151"/>
      <c r="E148" s="151"/>
      <c r="F148" s="150"/>
      <c r="G148" s="152"/>
      <c r="H148" s="153"/>
      <c r="I148" s="127" t="s">
        <v>50</v>
      </c>
      <c r="J148" s="128">
        <f>2.49*1780.4</f>
        <v>4433.196000000001</v>
      </c>
    </row>
    <row r="149" spans="1:10" ht="13.5" thickBot="1">
      <c r="A149" s="200"/>
      <c r="B149" s="141"/>
      <c r="C149" s="90"/>
      <c r="D149" s="126"/>
      <c r="E149" s="126"/>
      <c r="F149" s="141"/>
      <c r="G149" s="142"/>
      <c r="H149" s="143"/>
      <c r="I149" s="127" t="s">
        <v>78</v>
      </c>
      <c r="J149" s="128">
        <f>1.15*1780.4</f>
        <v>2047.46</v>
      </c>
    </row>
    <row r="150" spans="1:10" ht="13.5" thickBot="1">
      <c r="A150" s="199" t="s">
        <v>14</v>
      </c>
      <c r="B150" s="54">
        <f>16.829993*1780.4</f>
        <v>29964.119537200004</v>
      </c>
      <c r="C150" s="60">
        <f>E150-B150</f>
        <v>2755.750462799995</v>
      </c>
      <c r="D150" s="122"/>
      <c r="E150" s="139">
        <v>32719.87</v>
      </c>
      <c r="F150" s="85">
        <f>B150*1</f>
        <v>29964.119537200004</v>
      </c>
      <c r="G150" s="85">
        <f>8.23*1780.4</f>
        <v>14652.692000000001</v>
      </c>
      <c r="H150" s="60">
        <f>F150-G150+C150</f>
        <v>18067.178</v>
      </c>
      <c r="I150" s="140" t="s">
        <v>30</v>
      </c>
      <c r="J150" s="125">
        <f>1.15*1780.4</f>
        <v>2047.46</v>
      </c>
    </row>
    <row r="151" spans="1:10" ht="12.75">
      <c r="A151" s="200"/>
      <c r="B151" s="154"/>
      <c r="C151" s="86"/>
      <c r="D151" s="151"/>
      <c r="E151" s="155"/>
      <c r="F151" s="90"/>
      <c r="G151" s="129"/>
      <c r="H151" s="130"/>
      <c r="I151" s="127" t="s">
        <v>50</v>
      </c>
      <c r="J151" s="128">
        <f>2.49*1780.4</f>
        <v>4433.196000000001</v>
      </c>
    </row>
    <row r="152" spans="1:10" ht="12.75">
      <c r="A152" s="200"/>
      <c r="B152" s="69"/>
      <c r="C152" s="90"/>
      <c r="D152" s="126"/>
      <c r="E152" s="70"/>
      <c r="F152" s="90"/>
      <c r="G152" s="129"/>
      <c r="H152" s="130"/>
      <c r="I152" s="127" t="s">
        <v>78</v>
      </c>
      <c r="J152" s="128">
        <f>1.15*1780.4</f>
        <v>2047.46</v>
      </c>
    </row>
    <row r="153" spans="1:10" ht="13.5" thickBot="1">
      <c r="A153" s="200"/>
      <c r="B153" s="141"/>
      <c r="C153" s="90"/>
      <c r="D153" s="126"/>
      <c r="E153" s="156"/>
      <c r="F153" s="126"/>
      <c r="G153" s="142"/>
      <c r="H153" s="143"/>
      <c r="I153" s="49" t="s">
        <v>85</v>
      </c>
      <c r="J153" s="138">
        <v>50</v>
      </c>
    </row>
    <row r="154" spans="1:10" ht="13.5" thickBot="1">
      <c r="A154" s="208" t="s">
        <v>15</v>
      </c>
      <c r="B154" s="71">
        <f>17.67*1780.4025</f>
        <v>31459.712175</v>
      </c>
      <c r="C154" s="60">
        <f>E154-B154</f>
        <v>-3649.4621750000006</v>
      </c>
      <c r="D154" s="122"/>
      <c r="E154" s="60">
        <v>27810.25</v>
      </c>
      <c r="F154" s="123">
        <f>B154*1</f>
        <v>31459.712175</v>
      </c>
      <c r="G154" s="85">
        <f>8.78*1780.4</f>
        <v>15631.912</v>
      </c>
      <c r="H154" s="60">
        <f>F154-G154+C154</f>
        <v>12178.338</v>
      </c>
      <c r="I154" s="140" t="s">
        <v>30</v>
      </c>
      <c r="J154" s="125">
        <f>1.15*1780.4</f>
        <v>2047.46</v>
      </c>
    </row>
    <row r="155" spans="1:10" ht="12.75">
      <c r="A155" s="200"/>
      <c r="B155" s="69"/>
      <c r="C155" s="90"/>
      <c r="D155" s="126"/>
      <c r="E155" s="70"/>
      <c r="F155" s="90"/>
      <c r="G155" s="129"/>
      <c r="H155" s="130"/>
      <c r="I155" s="127" t="s">
        <v>50</v>
      </c>
      <c r="J155" s="128">
        <f>2.62*1780.4</f>
        <v>4664.648</v>
      </c>
    </row>
    <row r="156" spans="1:10" ht="12.75">
      <c r="A156" s="200"/>
      <c r="B156" s="69"/>
      <c r="C156" s="90"/>
      <c r="D156" s="126"/>
      <c r="E156" s="70"/>
      <c r="F156" s="90"/>
      <c r="G156" s="129"/>
      <c r="H156" s="130"/>
      <c r="I156" s="127" t="s">
        <v>78</v>
      </c>
      <c r="J156" s="128">
        <f>1.21*1780.4</f>
        <v>2154.284</v>
      </c>
    </row>
    <row r="157" spans="1:10" ht="12.75">
      <c r="A157" s="200"/>
      <c r="B157" s="69"/>
      <c r="C157" s="90"/>
      <c r="D157" s="126"/>
      <c r="E157" s="70"/>
      <c r="F157" s="90"/>
      <c r="G157" s="129"/>
      <c r="H157" s="130"/>
      <c r="I157" s="127" t="s">
        <v>86</v>
      </c>
      <c r="J157" s="223">
        <v>75.5</v>
      </c>
    </row>
    <row r="158" spans="1:10" ht="13.5" thickBot="1">
      <c r="A158" s="201"/>
      <c r="B158" s="163"/>
      <c r="C158" s="94"/>
      <c r="D158" s="134"/>
      <c r="E158" s="224"/>
      <c r="F158" s="94"/>
      <c r="G158" s="165"/>
      <c r="H158" s="166"/>
      <c r="I158" s="225" t="s">
        <v>62</v>
      </c>
      <c r="J158" s="226">
        <v>748</v>
      </c>
    </row>
    <row r="159" spans="1:10" ht="13.5" thickBot="1">
      <c r="A159" s="208" t="s">
        <v>16</v>
      </c>
      <c r="B159" s="71">
        <f>17.67*1780.4025</f>
        <v>31459.712175</v>
      </c>
      <c r="C159" s="60">
        <f>E159-B159</f>
        <v>318.267824999999</v>
      </c>
      <c r="D159" s="122"/>
      <c r="E159" s="139">
        <v>31777.98</v>
      </c>
      <c r="F159" s="85">
        <f>B159*1</f>
        <v>31459.712175</v>
      </c>
      <c r="G159" s="85">
        <f>8.78*1780.4</f>
        <v>15631.912</v>
      </c>
      <c r="H159" s="60">
        <f>F159-G159+C159</f>
        <v>16146.068</v>
      </c>
      <c r="I159" s="140" t="s">
        <v>30</v>
      </c>
      <c r="J159" s="125">
        <f>1.15*1780.4</f>
        <v>2047.46</v>
      </c>
    </row>
    <row r="160" spans="1:10" ht="12.75">
      <c r="A160" s="200"/>
      <c r="B160" s="154"/>
      <c r="C160" s="86"/>
      <c r="D160" s="151"/>
      <c r="E160" s="86"/>
      <c r="F160" s="160"/>
      <c r="G160" s="161"/>
      <c r="H160" s="162"/>
      <c r="I160" s="127" t="s">
        <v>50</v>
      </c>
      <c r="J160" s="128">
        <f>2.62*1780.4</f>
        <v>4664.648</v>
      </c>
    </row>
    <row r="161" spans="1:10" ht="12.75">
      <c r="A161" s="200"/>
      <c r="B161" s="69"/>
      <c r="C161" s="90"/>
      <c r="D161" s="126"/>
      <c r="E161" s="90"/>
      <c r="F161" s="110"/>
      <c r="G161" s="129"/>
      <c r="H161" s="130"/>
      <c r="I161" s="127" t="s">
        <v>78</v>
      </c>
      <c r="J161" s="128">
        <f>1.21*1780.4</f>
        <v>2154.284</v>
      </c>
    </row>
    <row r="162" spans="1:10" ht="24">
      <c r="A162" s="200"/>
      <c r="B162" s="69"/>
      <c r="C162" s="90"/>
      <c r="D162" s="126"/>
      <c r="E162" s="90"/>
      <c r="F162" s="110"/>
      <c r="G162" s="129"/>
      <c r="H162" s="130"/>
      <c r="I162" s="227" t="s">
        <v>87</v>
      </c>
      <c r="J162" s="222">
        <v>7718</v>
      </c>
    </row>
    <row r="163" spans="1:10" ht="12.75">
      <c r="A163" s="200"/>
      <c r="B163" s="69"/>
      <c r="C163" s="90"/>
      <c r="D163" s="126"/>
      <c r="E163" s="90"/>
      <c r="F163" s="110"/>
      <c r="G163" s="129"/>
      <c r="H163" s="130"/>
      <c r="I163" s="157" t="s">
        <v>61</v>
      </c>
      <c r="J163" s="220">
        <v>4105</v>
      </c>
    </row>
    <row r="164" spans="1:10" ht="13.5" thickBot="1">
      <c r="A164" s="201"/>
      <c r="B164" s="163"/>
      <c r="C164" s="94"/>
      <c r="D164" s="134"/>
      <c r="E164" s="94"/>
      <c r="F164" s="164"/>
      <c r="G164" s="165"/>
      <c r="H164" s="166"/>
      <c r="I164" s="167" t="s">
        <v>88</v>
      </c>
      <c r="J164" s="148">
        <v>295</v>
      </c>
    </row>
    <row r="165" spans="1:10" ht="13.5" thickBot="1">
      <c r="A165" s="208" t="s">
        <v>17</v>
      </c>
      <c r="B165" s="71">
        <f>17.67*1780.6025</f>
        <v>31463.246175000004</v>
      </c>
      <c r="C165" s="60">
        <f>E165-B165</f>
        <v>589.1838249999964</v>
      </c>
      <c r="D165" s="122"/>
      <c r="E165" s="139">
        <v>32052.43</v>
      </c>
      <c r="F165" s="85">
        <f>B165*1</f>
        <v>31463.246175000004</v>
      </c>
      <c r="G165" s="85">
        <f>8.78*1780.6</f>
        <v>15633.667999999998</v>
      </c>
      <c r="H165" s="60">
        <f>F165-G165+C165</f>
        <v>16418.762000000002</v>
      </c>
      <c r="I165" s="140" t="s">
        <v>30</v>
      </c>
      <c r="J165" s="125">
        <f>1.15*1780.6</f>
        <v>2047.6899999999998</v>
      </c>
    </row>
    <row r="166" spans="1:10" ht="12.75">
      <c r="A166" s="200"/>
      <c r="B166" s="154"/>
      <c r="C166" s="86"/>
      <c r="D166" s="151"/>
      <c r="E166" s="86"/>
      <c r="F166" s="160"/>
      <c r="G166" s="161"/>
      <c r="H166" s="162"/>
      <c r="I166" s="127" t="s">
        <v>50</v>
      </c>
      <c r="J166" s="128">
        <f>2.62*1780.6</f>
        <v>4665.172</v>
      </c>
    </row>
    <row r="167" spans="1:10" ht="12.75">
      <c r="A167" s="200"/>
      <c r="B167" s="69"/>
      <c r="C167" s="90"/>
      <c r="D167" s="126"/>
      <c r="E167" s="90"/>
      <c r="F167" s="110"/>
      <c r="G167" s="129"/>
      <c r="H167" s="130"/>
      <c r="I167" s="127" t="s">
        <v>78</v>
      </c>
      <c r="J167" s="128">
        <f>1.21*1780.6</f>
        <v>2154.526</v>
      </c>
    </row>
    <row r="168" spans="1:10" ht="12.75">
      <c r="A168" s="200"/>
      <c r="B168" s="141"/>
      <c r="C168" s="90"/>
      <c r="D168" s="126"/>
      <c r="E168" s="126"/>
      <c r="F168" s="141"/>
      <c r="G168" s="142"/>
      <c r="H168" s="143"/>
      <c r="I168" s="144" t="s">
        <v>89</v>
      </c>
      <c r="J168" s="228">
        <v>59</v>
      </c>
    </row>
    <row r="169" spans="1:10" ht="13.5" thickBot="1">
      <c r="A169" s="201"/>
      <c r="B169" s="133"/>
      <c r="C169" s="94"/>
      <c r="D169" s="134"/>
      <c r="E169" s="134"/>
      <c r="F169" s="133"/>
      <c r="G169" s="136"/>
      <c r="H169" s="137"/>
      <c r="I169" s="144" t="s">
        <v>90</v>
      </c>
      <c r="J169" s="148">
        <v>430</v>
      </c>
    </row>
    <row r="170" spans="1:10" ht="13.5" thickBot="1">
      <c r="A170" s="208" t="s">
        <v>18</v>
      </c>
      <c r="B170" s="71">
        <f>17.67*1780.6025</f>
        <v>31463.246175000004</v>
      </c>
      <c r="C170" s="60">
        <f>E170-B170</f>
        <v>-15240.336175000004</v>
      </c>
      <c r="D170" s="122"/>
      <c r="E170" s="139">
        <v>16222.91</v>
      </c>
      <c r="F170" s="85">
        <f>B170*1</f>
        <v>31463.246175000004</v>
      </c>
      <c r="G170" s="85">
        <f>8.78*1780.6</f>
        <v>15633.667999999998</v>
      </c>
      <c r="H170" s="60">
        <f>F170-G170+C170</f>
        <v>589.242000000002</v>
      </c>
      <c r="I170" s="140" t="s">
        <v>30</v>
      </c>
      <c r="J170" s="125">
        <f>1.15*1780.6</f>
        <v>2047.6899999999998</v>
      </c>
    </row>
    <row r="171" spans="1:10" ht="12.75">
      <c r="A171" s="200"/>
      <c r="B171" s="154"/>
      <c r="C171" s="86"/>
      <c r="D171" s="151"/>
      <c r="E171" s="86"/>
      <c r="F171" s="160"/>
      <c r="G171" s="161"/>
      <c r="H171" s="162"/>
      <c r="I171" s="127" t="s">
        <v>50</v>
      </c>
      <c r="J171" s="128">
        <f>2.62*1780.6</f>
        <v>4665.172</v>
      </c>
    </row>
    <row r="172" spans="1:10" ht="13.5" thickBot="1">
      <c r="A172" s="200"/>
      <c r="B172" s="69"/>
      <c r="C172" s="90"/>
      <c r="D172" s="126"/>
      <c r="E172" s="90"/>
      <c r="F172" s="110"/>
      <c r="G172" s="129"/>
      <c r="H172" s="130"/>
      <c r="I172" s="127" t="s">
        <v>78</v>
      </c>
      <c r="J172" s="128">
        <f>1.21*1780.6</f>
        <v>2154.526</v>
      </c>
    </row>
    <row r="173" spans="1:10" ht="13.5" thickBot="1">
      <c r="A173" s="199" t="s">
        <v>19</v>
      </c>
      <c r="B173" s="71">
        <f>17.67*1780.6025</f>
        <v>31463.246175000004</v>
      </c>
      <c r="C173" s="60">
        <f>E173-B173</f>
        <v>8956.293824999997</v>
      </c>
      <c r="D173" s="172"/>
      <c r="E173" s="139">
        <v>40419.54</v>
      </c>
      <c r="F173" s="85">
        <f>B173*1</f>
        <v>31463.246175000004</v>
      </c>
      <c r="G173" s="85">
        <f>8.78*1780.6</f>
        <v>15633.667999999998</v>
      </c>
      <c r="H173" s="60">
        <f>F173-G173+C173</f>
        <v>24785.872000000003</v>
      </c>
      <c r="I173" s="140" t="s">
        <v>30</v>
      </c>
      <c r="J173" s="125">
        <f>1.15*1780.6</f>
        <v>2047.6899999999998</v>
      </c>
    </row>
    <row r="174" spans="1:10" ht="12.75">
      <c r="A174" s="200"/>
      <c r="B174" s="154"/>
      <c r="C174" s="86"/>
      <c r="D174" s="173"/>
      <c r="E174" s="155"/>
      <c r="F174" s="160"/>
      <c r="G174" s="161"/>
      <c r="H174" s="162"/>
      <c r="I174" s="127" t="s">
        <v>50</v>
      </c>
      <c r="J174" s="128">
        <f>2.62*1780.6</f>
        <v>4665.172</v>
      </c>
    </row>
    <row r="175" spans="1:10" ht="12.75">
      <c r="A175" s="200"/>
      <c r="B175" s="69"/>
      <c r="C175" s="90"/>
      <c r="D175" s="174"/>
      <c r="E175" s="70"/>
      <c r="F175" s="110"/>
      <c r="G175" s="129"/>
      <c r="H175" s="130"/>
      <c r="I175" s="127" t="s">
        <v>78</v>
      </c>
      <c r="J175" s="128">
        <f>1.21*1780.6</f>
        <v>2154.526</v>
      </c>
    </row>
    <row r="176" spans="1:10" ht="24">
      <c r="A176" s="200"/>
      <c r="B176" s="175"/>
      <c r="C176" s="107"/>
      <c r="D176" s="174"/>
      <c r="E176" s="176"/>
      <c r="F176" s="175"/>
      <c r="G176" s="142"/>
      <c r="H176" s="143"/>
      <c r="I176" s="145" t="s">
        <v>91</v>
      </c>
      <c r="J176" s="220">
        <v>151</v>
      </c>
    </row>
    <row r="177" spans="1:10" ht="60">
      <c r="A177" s="200"/>
      <c r="B177" s="175"/>
      <c r="C177" s="107"/>
      <c r="D177" s="174"/>
      <c r="E177" s="176"/>
      <c r="F177" s="175"/>
      <c r="G177" s="142"/>
      <c r="H177" s="143"/>
      <c r="I177" s="221" t="s">
        <v>92</v>
      </c>
      <c r="J177" s="220">
        <v>6048.7</v>
      </c>
    </row>
    <row r="178" spans="1:10" ht="24">
      <c r="A178" s="200"/>
      <c r="B178" s="175"/>
      <c r="C178" s="107"/>
      <c r="D178" s="174"/>
      <c r="E178" s="176"/>
      <c r="F178" s="175"/>
      <c r="G178" s="142"/>
      <c r="H178" s="143"/>
      <c r="I178" s="158" t="s">
        <v>93</v>
      </c>
      <c r="J178" s="220">
        <v>650</v>
      </c>
    </row>
    <row r="179" spans="1:10" ht="24.75" thickBot="1">
      <c r="A179" s="200"/>
      <c r="B179" s="175"/>
      <c r="C179" s="107"/>
      <c r="D179" s="174"/>
      <c r="E179" s="176"/>
      <c r="F179" s="175"/>
      <c r="G179" s="142"/>
      <c r="H179" s="143"/>
      <c r="I179" s="229" t="s">
        <v>94</v>
      </c>
      <c r="J179" s="230">
        <v>219</v>
      </c>
    </row>
    <row r="180" spans="1:10" ht="13.5" thickBot="1">
      <c r="A180" s="208" t="s">
        <v>20</v>
      </c>
      <c r="B180" s="71">
        <f>17.67*1780.6025</f>
        <v>31463.246175000004</v>
      </c>
      <c r="C180" s="60">
        <f>E180-B180</f>
        <v>12236.613824999997</v>
      </c>
      <c r="D180" s="178"/>
      <c r="E180" s="60">
        <f>28377.26+15322.6</f>
        <v>43699.86</v>
      </c>
      <c r="F180" s="85">
        <f>B180*1</f>
        <v>31463.246175000004</v>
      </c>
      <c r="G180" s="85">
        <f>8.78*1780.6</f>
        <v>15633.667999999998</v>
      </c>
      <c r="H180" s="60">
        <f>F180-G180+C180</f>
        <v>28066.192000000003</v>
      </c>
      <c r="I180" s="140" t="s">
        <v>30</v>
      </c>
      <c r="J180" s="125">
        <f>1.15*1780.6</f>
        <v>2047.6899999999998</v>
      </c>
    </row>
    <row r="181" spans="1:10" ht="12.75">
      <c r="A181" s="200"/>
      <c r="B181" s="69"/>
      <c r="C181" s="90"/>
      <c r="D181" s="174"/>
      <c r="E181" s="70"/>
      <c r="F181" s="110"/>
      <c r="G181" s="129"/>
      <c r="H181" s="130"/>
      <c r="I181" s="127" t="s">
        <v>50</v>
      </c>
      <c r="J181" s="128">
        <f>2.62*1780.6</f>
        <v>4665.172</v>
      </c>
    </row>
    <row r="182" spans="1:10" ht="12.75">
      <c r="A182" s="200"/>
      <c r="B182" s="69"/>
      <c r="C182" s="90"/>
      <c r="D182" s="174"/>
      <c r="E182" s="70"/>
      <c r="F182" s="110"/>
      <c r="G182" s="129"/>
      <c r="H182" s="130"/>
      <c r="I182" s="127" t="s">
        <v>78</v>
      </c>
      <c r="J182" s="128">
        <f>1.21*1780.6</f>
        <v>2154.526</v>
      </c>
    </row>
    <row r="183" spans="1:10" ht="24.75" thickBot="1">
      <c r="A183" s="200"/>
      <c r="B183" s="183"/>
      <c r="C183" s="184"/>
      <c r="D183" s="184"/>
      <c r="E183" s="185"/>
      <c r="F183" s="186"/>
      <c r="G183" s="136"/>
      <c r="H183" s="137"/>
      <c r="I183" s="81" t="s">
        <v>45</v>
      </c>
      <c r="J183" s="231">
        <v>-8890.59</v>
      </c>
    </row>
    <row r="184" spans="1:10" ht="12.75">
      <c r="A184" s="12" t="s">
        <v>22</v>
      </c>
      <c r="B184" s="187">
        <f>SUM(B129:B180)</f>
        <v>368557.14051639993</v>
      </c>
      <c r="C184" s="116">
        <f>SUM(C129:C180)</f>
        <v>-6488.750516400036</v>
      </c>
      <c r="D184" s="189"/>
      <c r="E184" s="61">
        <f>SUM(E129:E183)</f>
        <v>362068.38999999996</v>
      </c>
      <c r="F184" s="190">
        <f>SUM(F129:F180)</f>
        <v>368557.14051639993</v>
      </c>
      <c r="G184" s="118">
        <f>SUM(G129:G180)</f>
        <v>181714.64800000002</v>
      </c>
      <c r="H184" s="191">
        <f>SUM(H129:H180)</f>
        <v>180353.74200000003</v>
      </c>
      <c r="I184" s="43"/>
      <c r="J184" s="192"/>
    </row>
    <row r="185" spans="1:10" ht="13.5" thickBot="1">
      <c r="A185" s="6"/>
      <c r="B185" s="7"/>
      <c r="C185" s="8"/>
      <c r="D185" s="8"/>
      <c r="E185" s="9"/>
      <c r="F185" s="11"/>
      <c r="G185" s="11"/>
      <c r="H185" s="11"/>
      <c r="I185" s="15" t="s">
        <v>23</v>
      </c>
      <c r="J185" s="193">
        <f>SUM(J129:J183)</f>
        <v>130044.84200000003</v>
      </c>
    </row>
    <row r="186" spans="1:10" ht="13.5" thickBot="1">
      <c r="A186" s="4"/>
      <c r="B186" s="1"/>
      <c r="C186" s="2"/>
      <c r="D186" s="2"/>
      <c r="E186" s="3"/>
      <c r="F186" s="196"/>
      <c r="G186" s="197"/>
      <c r="H186" s="197"/>
      <c r="I186" s="198"/>
      <c r="J186" s="194"/>
    </row>
    <row r="187" spans="9:10" ht="13.5" thickBot="1">
      <c r="I187" s="51" t="s">
        <v>95</v>
      </c>
      <c r="J187" s="195">
        <f>H184+J128-J185</f>
        <v>81938.72299499993</v>
      </c>
    </row>
  </sheetData>
  <sheetProtection/>
  <mergeCells count="80">
    <mergeCell ref="A165:A169"/>
    <mergeCell ref="A170:A172"/>
    <mergeCell ref="A173:A179"/>
    <mergeCell ref="A180:A183"/>
    <mergeCell ref="F186:I186"/>
    <mergeCell ref="A139:A143"/>
    <mergeCell ref="A144:A146"/>
    <mergeCell ref="A147:A149"/>
    <mergeCell ref="A150:A153"/>
    <mergeCell ref="A154:A158"/>
    <mergeCell ref="A159:A164"/>
    <mergeCell ref="G126:G127"/>
    <mergeCell ref="H126:H127"/>
    <mergeCell ref="I126:J126"/>
    <mergeCell ref="B128:E128"/>
    <mergeCell ref="A129:A134"/>
    <mergeCell ref="A135:A138"/>
    <mergeCell ref="A122:J122"/>
    <mergeCell ref="A123:J123"/>
    <mergeCell ref="A125:A127"/>
    <mergeCell ref="B125:E125"/>
    <mergeCell ref="F125:J125"/>
    <mergeCell ref="B126:B127"/>
    <mergeCell ref="C126:C127"/>
    <mergeCell ref="D126:D127"/>
    <mergeCell ref="E126:E127"/>
    <mergeCell ref="F126:F127"/>
    <mergeCell ref="A92:A96"/>
    <mergeCell ref="A97:A100"/>
    <mergeCell ref="A101:A105"/>
    <mergeCell ref="A106:A111"/>
    <mergeCell ref="F114:I114"/>
    <mergeCell ref="A70:A73"/>
    <mergeCell ref="A74:A76"/>
    <mergeCell ref="A77:A79"/>
    <mergeCell ref="A80:A84"/>
    <mergeCell ref="A85:A87"/>
    <mergeCell ref="A88:A91"/>
    <mergeCell ref="G58:G59"/>
    <mergeCell ref="H58:H59"/>
    <mergeCell ref="I58:J58"/>
    <mergeCell ref="B60:E60"/>
    <mergeCell ref="A61:A64"/>
    <mergeCell ref="A65:A69"/>
    <mergeCell ref="A54:J54"/>
    <mergeCell ref="A55:J55"/>
    <mergeCell ref="A57:A59"/>
    <mergeCell ref="B57:E57"/>
    <mergeCell ref="F57:J57"/>
    <mergeCell ref="B58:B59"/>
    <mergeCell ref="C58:C59"/>
    <mergeCell ref="D58:D59"/>
    <mergeCell ref="E58:E59"/>
    <mergeCell ref="F58:F59"/>
    <mergeCell ref="A18:A20"/>
    <mergeCell ref="A16:A17"/>
    <mergeCell ref="A14:A15"/>
    <mergeCell ref="A11:A13"/>
    <mergeCell ref="A9:A10"/>
    <mergeCell ref="A21:A23"/>
    <mergeCell ref="A2:J2"/>
    <mergeCell ref="A3:J3"/>
    <mergeCell ref="A5:A7"/>
    <mergeCell ref="B5:E5"/>
    <mergeCell ref="F5:J5"/>
    <mergeCell ref="B6:B7"/>
    <mergeCell ref="C6:C7"/>
    <mergeCell ref="D6:D7"/>
    <mergeCell ref="E6:E7"/>
    <mergeCell ref="F6:F7"/>
    <mergeCell ref="F47:I47"/>
    <mergeCell ref="A24:A28"/>
    <mergeCell ref="A30:A33"/>
    <mergeCell ref="A34:A36"/>
    <mergeCell ref="G6:G7"/>
    <mergeCell ref="H6:H7"/>
    <mergeCell ref="I6:J6"/>
    <mergeCell ref="B8:E8"/>
    <mergeCell ref="A37:A41"/>
    <mergeCell ref="A42:A44"/>
  </mergeCells>
  <printOptions/>
  <pageMargins left="0.17" right="0.17" top="0.17" bottom="0.16" header="0.17" footer="0.16"/>
  <pageSetup horizontalDpi="600" verticalDpi="600" orientation="landscape" paperSize="9" r:id="rId1"/>
  <ignoredErrors>
    <ignoredError sqref="J86:J10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ТСЖ Сибирь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Водовозов С. В.</dc:creator>
  <cp:keywords/>
  <dc:description/>
  <cp:lastModifiedBy>Admin</cp:lastModifiedBy>
  <cp:lastPrinted>2016-04-11T09:40:35Z</cp:lastPrinted>
  <dcterms:created xsi:type="dcterms:W3CDTF">2010-06-22T06:42:29Z</dcterms:created>
  <dcterms:modified xsi:type="dcterms:W3CDTF">2018-05-12T06:46:09Z</dcterms:modified>
  <cp:category/>
  <cp:version/>
  <cp:contentType/>
  <cp:contentStatus/>
</cp:coreProperties>
</file>