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ремонт'!$A$1:$J$335</definedName>
  </definedNames>
  <calcPr fullCalcOnLoad="1"/>
</workbook>
</file>

<file path=xl/sharedStrings.xml><?xml version="1.0" encoding="utf-8"?>
<sst xmlns="http://schemas.openxmlformats.org/spreadsheetml/2006/main" count="353" uniqueCount="178">
  <si>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</si>
  <si>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</si>
  <si>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</si>
  <si>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</si>
  <si>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</si>
  <si>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</si>
  <si>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</si>
  <si>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</si>
  <si>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</si>
  <si>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</si>
  <si>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</si>
  <si>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</si>
  <si>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</si>
  <si>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</si>
  <si>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</si>
  <si>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</si>
  <si>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</si>
  <si>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</si>
  <si>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</si>
  <si>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</si>
  <si>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</si>
  <si>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</si>
  <si>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</si>
  <si>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</si>
  <si>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</si>
  <si>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1а по ул. Ватутина</t>
  </si>
  <si>
    <t xml:space="preserve">РАСХОДЫ ПО ООО "ЛИДЕР УК" </t>
  </si>
  <si>
    <t>окраска элементов на детской площадке</t>
  </si>
  <si>
    <t xml:space="preserve">промывка и опрессовка системы отопления </t>
  </si>
  <si>
    <t xml:space="preserve">около дома скошена трава </t>
  </si>
  <si>
    <t>содержание УК</t>
  </si>
  <si>
    <t>вывоз твердых коммунальных отходов</t>
  </si>
  <si>
    <t>факт недоплата, переплата      (-/+)</t>
  </si>
  <si>
    <t>очистка кровли от снега и наледи</t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</si>
  <si>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</si>
  <si>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</si>
  <si>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</si>
  <si>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</si>
  <si>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>переходящий остаток на 2021 год</t>
  </si>
  <si>
    <t>II п. (уличное освещение) - замена лампы энергосберегающей 45 Вт. - 1 шт.</t>
  </si>
  <si>
    <t xml:space="preserve">Iп. 1 эт.- замена ТСК - 1 шт., эл. лампочка 40 Вт - 1 шт. </t>
  </si>
  <si>
    <t>кв. № 19 - ремонт балконного козырька</t>
  </si>
  <si>
    <t>1п. - ремонт пола в тамбуре</t>
  </si>
  <si>
    <t>пропитка и окраска фасада, около подъездов</t>
  </si>
  <si>
    <t>привезен и рассыпан щебень (7.5 тонн)</t>
  </si>
  <si>
    <t xml:space="preserve">IIп. тамбур- замена эл.лампочки 40 Вт - 1шт. </t>
  </si>
  <si>
    <t>монтаж ОДПУ ХВС с обводной линией</t>
  </si>
  <si>
    <t xml:space="preserve">Iп. 5эт.- замена эл.лампочки 40 Вт - 1шт. </t>
  </si>
  <si>
    <t>кв. № 19, 20 - ремонтные работы на вводе в квартиру</t>
  </si>
  <si>
    <t>кв. № 6, 10 - ремонт балконных плит</t>
  </si>
  <si>
    <t>очистка чердачного помещения от мусора</t>
  </si>
  <si>
    <t>подвал - закрыты отдушины (монтажная пена - 1/4 бал.)</t>
  </si>
  <si>
    <t>1, 2п. - монтаж отопительных приборов (регистр отопления) в подъездах</t>
  </si>
  <si>
    <t>чердак (кв. № 20) - ремонтные работы</t>
  </si>
  <si>
    <t>1, 2п. - очистка снега с подъездных козырьков</t>
  </si>
  <si>
    <t>1п. - ремонтные работы в подъезде (демонтаж проводов, выключателей и т.д.)</t>
  </si>
  <si>
    <t>1, 2п. - ремонт ступеней (обрамление железным уголком, сварочные работы)</t>
  </si>
  <si>
    <t>1, 2п. - ремонт ступеней (бетонирование)</t>
  </si>
  <si>
    <t xml:space="preserve">Iп. тамбур - замена эл. лампочки 40 Вт - 1 шт. </t>
  </si>
  <si>
    <t>прочистка дороги от снега вдоль дома (погрузчиком 1 час. 20 мин.)</t>
  </si>
  <si>
    <t>замена конька на кровле, шифера - 10 листов</t>
  </si>
  <si>
    <t>демонтаж, поверка ОДПУ ХВС</t>
  </si>
  <si>
    <t xml:space="preserve">Iп. тамбур, IIп. 1, 2 эт.- замена ТСК-3 - 2шт., эл.лампочка 40 Вт - 3шт. </t>
  </si>
  <si>
    <t xml:space="preserve">IIп. 4 эт. - замена эл.лампочки 40 Вт - 1шт. 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</si>
  <si>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</si>
  <si>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</si>
  <si>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</si>
  <si>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 xml:space="preserve">Iп. 3 эт.- замена эл. лампочки 40 Вт - 1 шт. </t>
  </si>
  <si>
    <t>прочистка дороги от снега вдоль дома (погрузчиком 1 час. 25 мин.)</t>
  </si>
  <si>
    <t>I, IIп. - очистка снега с подъездных козырьков - 2 шт.</t>
  </si>
  <si>
    <t>монтаж железных дверей - 2 шт. на вход в подвал</t>
  </si>
  <si>
    <t xml:space="preserve">IIп. 1 эт.- замена эл. лампочки 40 Вт - 1 шт. </t>
  </si>
  <si>
    <t>I п. (уличное освещение) - замена светильника 50 Вт. - 1 шт.</t>
  </si>
  <si>
    <r>
      <t>очистка кровли от снега и наледи (245 м</t>
    </r>
    <r>
      <rPr>
        <sz val="9"/>
        <rFont val="Calibri"/>
        <family val="2"/>
      </rPr>
      <t>²</t>
    </r>
    <r>
      <rPr>
        <sz val="10.1"/>
        <rFont val="Arial Cyr"/>
        <family val="0"/>
      </rPr>
      <t>)</t>
    </r>
  </si>
  <si>
    <t>проверка трансформаторов тока - 3 шт.</t>
  </si>
  <si>
    <t>подвал - дезинфекция подвала после прочистки канализационного выпуска (хлорка - 1 кг., близна - 1 л.)</t>
  </si>
  <si>
    <t>очистка от мусора межэтажных эл. щитов</t>
  </si>
  <si>
    <t>монтаж лавочек-диванов - 2 шт.</t>
  </si>
  <si>
    <t>заливка оснований лавок-диванов цементной смесью</t>
  </si>
  <si>
    <t>I п. - переключение с ГВС на ХВС (для уборщика лестн. клеток)</t>
  </si>
  <si>
    <t xml:space="preserve">I п. тамбур - замена эл.лампочки 40 Вт - 1 шт. </t>
  </si>
  <si>
    <t>I, IIп. - ремонт подъездов - 2 шт.</t>
  </si>
  <si>
    <t>ремонт жалюзи в чердаке (тес, саморез)</t>
  </si>
  <si>
    <t>кв. № 17 - вызов аварийной службы (2 заявки)</t>
  </si>
  <si>
    <t>очистка ОДПУ по эл. энергии от мусора</t>
  </si>
  <si>
    <t xml:space="preserve">IIп. - монтаж почтовых ящиков в подъезде (5 секций 4 шт.) </t>
  </si>
  <si>
    <t xml:space="preserve">Iп. 1эт., IIп. 2 эт., тамбур - замена эл.лампочки 40 Вт - 3 шт. </t>
  </si>
  <si>
    <r>
      <t>подвал - закрыты отдушины (пенопласт - 1 м</t>
    </r>
    <r>
      <rPr>
        <sz val="9"/>
        <rFont val="Arial"/>
        <family val="2"/>
      </rPr>
      <t>²</t>
    </r>
    <r>
      <rPr>
        <sz val="9"/>
        <rFont val="Arial Cyr"/>
        <family val="0"/>
      </rPr>
      <t>, пена монтажная - 0,5 бал.)</t>
    </r>
  </si>
  <si>
    <t>подвал - дезинсекция от комаров (хлорка - 3кг.)</t>
  </si>
  <si>
    <t>IIп. - на почтовые ящики наклеены цыфры с № квартир с 21-40</t>
  </si>
  <si>
    <t>дезинфекция МОП МКД</t>
  </si>
  <si>
    <t>на придомовой территории насыпана соль от наледи 2,5 кг.</t>
  </si>
  <si>
    <t>кв. № 6 - вызов аварийной службы (1 заявка)</t>
  </si>
  <si>
    <t>подвал - частичная замена плети ГВС</t>
  </si>
  <si>
    <t>кв. № 7 - частичная замена стояка отопления</t>
  </si>
  <si>
    <t xml:space="preserve">IIп. 3 эт. - замена эл.лампочки 40 Вт - 1шт. </t>
  </si>
  <si>
    <t>I, IIп. - очистка снега с подъездных козырьков</t>
  </si>
  <si>
    <t>кв. № 7 - вызов на работу в 19 час. (течь стояка отопления)</t>
  </si>
  <si>
    <t xml:space="preserve">Составил: инженер-смотритель                                       О.А. Романюк                              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</si>
  <si>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</si>
  <si>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</si>
  <si>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</si>
  <si>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</si>
  <si>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 xml:space="preserve">IIп. 3 эт.- замена эл. лампочки 40 Вт - 1 шт. </t>
  </si>
  <si>
    <r>
      <t>очистка кровли от снега и наледи (30 м</t>
    </r>
    <r>
      <rPr>
        <sz val="9"/>
        <rFont val="Calibri"/>
        <family val="2"/>
      </rPr>
      <t>²</t>
    </r>
    <r>
      <rPr>
        <sz val="10.1"/>
        <rFont val="Arial Cyr"/>
        <family val="0"/>
      </rPr>
      <t>)</t>
    </r>
  </si>
  <si>
    <r>
      <t>очистка кровли от снега и наледи (200 м</t>
    </r>
    <r>
      <rPr>
        <sz val="9"/>
        <rFont val="Calibri"/>
        <family val="2"/>
      </rPr>
      <t>²</t>
    </r>
    <r>
      <rPr>
        <sz val="10.1"/>
        <rFont val="Arial Cyr"/>
        <family val="0"/>
      </rPr>
      <t>)</t>
    </r>
  </si>
  <si>
    <t xml:space="preserve">Iп. (подвал), IIп. 1 эт. - замена эл. лампочки 40 Вт - 2 шт. </t>
  </si>
  <si>
    <t>прочистка дороги от снега вдоль дома (погрузчиком 55мин.)</t>
  </si>
  <si>
    <t xml:space="preserve">Iп. 3 эт., II п. 1 эт. - замена ТСК-3  - 1 шт., эл. лампочки 40 Вт - 2 шт. </t>
  </si>
  <si>
    <t xml:space="preserve">подвал - монтаж освещения (провод - 26м., выключатель - 1 шт., патрон - 2 шт., автомат - 1шт., распред. коробка - 1 шт.,  розетка, дин. рейка) </t>
  </si>
  <si>
    <t>подвал - частичная замена канализации (труба d 110 мм. - 10,5м., переход - 1 шт., силикон - 1 бал.)</t>
  </si>
  <si>
    <t>подвал (IIп.) - частичная замена канализации (труба d 110 мм. - 3,5м., п/отвод - 4 шт., тройник косой - 1 шт., переход - 1 шт., силикон - 0,5 бал., диск отрезной - 1 шт.)</t>
  </si>
  <si>
    <t>кв. № 10 - вызов аварийной службы - 1 заявка</t>
  </si>
  <si>
    <t xml:space="preserve">II п. 2 эт. - замена эл. лампочки 40 Вт - 1 шт. </t>
  </si>
  <si>
    <t>подвал - дезинфекция подвала после прочистки канализационного выпуска (хлорка - 4 кг.)</t>
  </si>
  <si>
    <t>монтаж доски объявлений - 2 шт.  в подъезде, таблички - 2 шт.  на входную дверь</t>
  </si>
  <si>
    <t xml:space="preserve">подвал - вызов аварийной службы - 1 заявка, частичная замена стояка ГВС (труба - 3м., соединение - 2 шт.) </t>
  </si>
  <si>
    <t>подвал - дезинсекция (фенаксин - 1 кг.), дератизация (крысиная смерть - 1 кг.)</t>
  </si>
  <si>
    <t>кв. № 11 - вызов аварийной службы (развоздушивание п/сушителя) - 1 заявка</t>
  </si>
  <si>
    <t xml:space="preserve">Iп. 1 эт., II п. тамбур - замена cвет.лампочки 5 Вт - 2 шт. </t>
  </si>
  <si>
    <t>подвал (2п.) - дезинфекция подвала после прочистки канализационного выпуска (хлорка - 5 кг.)</t>
  </si>
  <si>
    <t>кв. № 1 - вызов аварийной службы - 1 заявка</t>
  </si>
  <si>
    <t>кв. № 24 - запенено монтажной пеной - 3 бал. над окнами в зале и спальне</t>
  </si>
  <si>
    <t>подвал (2п., кв. № 24) - вызов аварийной службы (частичная замена канализационной трубы d 110м. - 1м.) - 1 заявка</t>
  </si>
  <si>
    <t xml:space="preserve">Iп. 2 эт. - замена свет. лампочки 5 Вт - 1 шт. </t>
  </si>
  <si>
    <t>подвал (1п.) - дезинфекция подвала после прочистки канализационного выпуска (хлорка - 5 кг.)</t>
  </si>
  <si>
    <t>кв. № 1 - вызов аварийной службы (прочистка канализации) - 2 заявки</t>
  </si>
  <si>
    <t>подвал - закрыты отдушины (монтажная пена - 2 бал.)</t>
  </si>
  <si>
    <t>подвал (1,2п.) - дезинфекция подвала после прочистки канализационного выпуска (гипохлорид - 10л., хлорка - 5 кг.)</t>
  </si>
  <si>
    <t>подвал, кв. № 2, 3 - частичная замена ст. ГВС (шаров. кран - 2 шт., тройник - 2 шт., полуотвод - 3 шт., отвод - 5 шт., муфта -6 шт., труба - 6м.)</t>
  </si>
  <si>
    <t>кв. № 21 - вызов аварийной службы (замена прокладки на в/счетчике) - 1 заявка</t>
  </si>
  <si>
    <t xml:space="preserve">Iп. 3 эт. - замена ТСК-3 - 1 шт., свет. лампочки 5 Вт - 1 шт. </t>
  </si>
  <si>
    <r>
      <t>очистка кровли от снега и наледи (50 м</t>
    </r>
    <r>
      <rPr>
        <sz val="9"/>
        <rFont val="Calibri"/>
        <family val="2"/>
      </rPr>
      <t>²</t>
    </r>
    <r>
      <rPr>
        <sz val="10.1"/>
        <rFont val="Arial Cyr"/>
        <family val="0"/>
      </rPr>
      <t>)</t>
    </r>
  </si>
  <si>
    <t>кв. № 2, 3 - закрыть штрабу после замены стояков ГВС и канализации (пена монтажная - 1 бал., техноплекс - 1 лист, ротгипс - 10 кг., цемент - 3 кг., песок - 10 кг.)</t>
  </si>
  <si>
    <t>подвал - перенос розетки (провод - 1м.)</t>
  </si>
  <si>
    <r>
      <t>очистка кровли от снега и наледи (35 м</t>
    </r>
    <r>
      <rPr>
        <sz val="9"/>
        <rFont val="Calibri"/>
        <family val="2"/>
      </rPr>
      <t>²</t>
    </r>
    <r>
      <rPr>
        <sz val="10.1"/>
        <rFont val="Arial Cyr"/>
        <family val="0"/>
      </rPr>
      <t>)</t>
    </r>
  </si>
  <si>
    <t>подвал, кв. № 2, 3 - частичная замена ст. канализации (переходка - 1 шт., тройник прямой - 2 шт., крестовина - 1 шт., п/отвод - 7 шт., отвод - 2 шт., муфта - 6 шт., труба - 11м., диск отрезной - 1 шт., силикон - 1 бал., гофра - 1 шт.)</t>
  </si>
  <si>
    <t xml:space="preserve">I, II п. - открытка А 4 - 2 шт. 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</si>
  <si>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</si>
  <si>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</si>
  <si>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</si>
  <si>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услуги ООО "РИЦ"</t>
  </si>
  <si>
    <t xml:space="preserve">Iп. 3 эт. - замена ТСК - 1 шт., эл. лампочка 40 Вт - 1 шт. </t>
  </si>
  <si>
    <t>II п. (уличное освещение) - замена светильника - 1 шт., лампы энергосберегающей 45 Вт. - 1 шт.</t>
  </si>
  <si>
    <t>кв. № 34 - вызов аварийной службы</t>
  </si>
  <si>
    <t xml:space="preserve">подвал - замена канализационных труб d 110 мм. (труба - 20 м., тройник - 2 шт., манжет - 3 шт., переход чугун/пластик - 3 шт., ревизия - 3 шт., герметик - 1 бал., проволка вязальная-50 м.) </t>
  </si>
  <si>
    <t>дезинфекция подвала белизной - 3 бут., хлоркой - 0,5кг.</t>
  </si>
  <si>
    <t xml:space="preserve">IIп. 5 эт.- замена ТСК - 1 шт., эл. лампочка 40 Вт - 1 шт. </t>
  </si>
  <si>
    <t xml:space="preserve">кв. № 22,23 до подвала - замена центрального стояка канализации d 110 мм. (труба - 10 м., крестовина - 1 шт., манжет - 1 шт., переход чугун/пластик - 1 шт., полуотвод - 6 шт.) </t>
  </si>
  <si>
    <t>дезинфекция подвала белизной - 12 бут.</t>
  </si>
  <si>
    <t xml:space="preserve">IIп. 2, 4 эт.- зам. ТСК - 1шт., эл.лампочка 40 Вт - 2шт. </t>
  </si>
  <si>
    <t>удаление надписей на фасаде дома, в кол-ве - 16 шт.</t>
  </si>
  <si>
    <t>IIп.(козырек над подъездом) - запенено монтажной пеной - 1/3 бал.</t>
  </si>
  <si>
    <t>Iп. - установка навесного замка - 1 шт. на дверь в подвал</t>
  </si>
  <si>
    <t>подвал - демонтаж и монтаж шаров. кранов на стояках отопления</t>
  </si>
  <si>
    <t xml:space="preserve">асфальтирование отмостки </t>
  </si>
  <si>
    <t>II п. 1 эт. - ревизия межэтажного эл. щита (0-шина - 4 шт.)</t>
  </si>
  <si>
    <t>II п. 2 эт. - ревизия межэтажного эл. щита (0-шина - 2 шт.)</t>
  </si>
  <si>
    <t>II п. 3 эт. - ревизия межэтажного эл. щита (провод - 0,5м., 0-шина - 2 шт.)</t>
  </si>
  <si>
    <t>II п. 4 эт. - ревизия межэтажного эл. щита (автомат 25 А - 8 шт., дин. рейка - 1шт.)</t>
  </si>
  <si>
    <t xml:space="preserve">II п. 5 эт. - ревизия межэтажного эл. щита </t>
  </si>
  <si>
    <t>I п. 1 эт. - ревизия межэтажного эл. щита (автомат 40 A 2пол. - 4 шт., 25 А - 8 шт., дин. рейка - 2 шт.)</t>
  </si>
  <si>
    <t>I п. 2 эт. - ревизия межэтажного эл. щита (автомат 40 А 2 пол. - 4 шт., 25 А - 8 шт., дин. рейка - 2шт.)</t>
  </si>
  <si>
    <t>I п. 3 эт. - ревизия межэтажного эл. щита (автомат 40 А 2 пол. - 4 шт., 25 А - 8 шт., дин. рейка - 2шт., провод - 1м.,   0-колодка - 2 шт.)</t>
  </si>
  <si>
    <t xml:space="preserve">Iп. тамбур - замена эл.лампочка 40 Вт - 1шт. </t>
  </si>
  <si>
    <t>I п. 4 эт. - ревизия межэтажного эл. щита (автомат 40 А  - 4 шт., 0-шина - 2 шт.)</t>
  </si>
  <si>
    <t>I п. 5 эт. - ревизия межэтажного эл. щита (автомат 40 А 2 пол. - 4 шт., 25 А - 9 шт., 5 А - 1 шт., дин. рейка - 2шт., провод - 1м.,   стяжки)</t>
  </si>
  <si>
    <t>в подвале (узел управления) - замена дисковых затворов d 80 - 2 шт.</t>
  </si>
  <si>
    <t xml:space="preserve">подвал (кв. № 1) - ремонтные работы в подвале (соединение 25*20 - 1 шт., труба 20 - 4 м., резьба 25 - 1 шт, диск отрезной - 1 шт., лен, герметик) </t>
  </si>
  <si>
    <t>привезена земля - 1/2 камаза (5 тонн)</t>
  </si>
  <si>
    <t xml:space="preserve">подвал - ремонтные работы на плети отопления (соединение - 3 шт., труба 20 - 2 м., резьба 20 - 1 шт, лен, герметик, сварочные работы) </t>
  </si>
  <si>
    <t>прочистка дороги от снега вдоль дома и подъезд к контейнерам (погрузчиком 50 мин.)</t>
  </si>
  <si>
    <t>выход на работу после 18 час. - сбили сосульки с кровли</t>
  </si>
  <si>
    <t>уличное освещение I п. - замена светильника - 1 шт., лампы энергосберегающей 45 Вт. - 1 шт.</t>
  </si>
  <si>
    <t>очистка подъездных козырьков от снега и наледи</t>
  </si>
  <si>
    <t>кв. № 8 - вызов аварийной службы</t>
  </si>
  <si>
    <t xml:space="preserve">IIп. 1 эт. - замена эл.лампочка 40 Вт - 1шт. </t>
  </si>
  <si>
    <t>переходящий остаток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</si>
</sst>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.1"/>
      <name val="Arial Cyr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36"/>
      <name val="Arial Cyr"/>
      <family val="0"/>
    </font>
    <font>
      <b/>
      <sz val="9"/>
      <color indexed="36"/>
      <name val="Arial Cyr"/>
      <family val="0"/>
    </font>
    <font>
      <sz val="8"/>
      <color indexed="36"/>
      <name val="Arial Cyr"/>
      <family val="0"/>
    </font>
    <font>
      <sz val="10"/>
      <color indexed="36"/>
      <name val="Arial Cyr"/>
      <family val="0"/>
    </font>
    <font>
      <b/>
      <sz val="10"/>
      <color indexed="36"/>
      <name val="Arial Cyr"/>
      <family val="2"/>
    </font>
    <font>
      <b/>
      <sz val="9"/>
      <color indexed="36"/>
      <name val="Arial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9"/>
      <color rgb="FFFF0000"/>
      <name val="Arial Cyr"/>
      <family val="2"/>
    </font>
    <font>
      <sz val="9"/>
      <color rgb="FF7030A0"/>
      <name val="Arial Cyr"/>
      <family val="0"/>
    </font>
    <font>
      <b/>
      <sz val="9"/>
      <color rgb="FF7030A0"/>
      <name val="Arial Cyr"/>
      <family val="0"/>
    </font>
    <font>
      <sz val="8"/>
      <color rgb="FF7030A0"/>
      <name val="Arial Cyr"/>
      <family val="0"/>
    </font>
    <font>
      <sz val="10"/>
      <color rgb="FF7030A0"/>
      <name val="Arial Cyr"/>
      <family val="0"/>
    </font>
    <font>
      <b/>
      <sz val="10"/>
      <color rgb="FF7030A0"/>
      <name val="Arial Cyr"/>
      <family val="2"/>
    </font>
    <font>
      <b/>
      <sz val="9"/>
      <color rgb="FF7030A0"/>
      <name val="Arial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left" vertical="top"/>
      <protection/>
    </xf>
    <xf numFmtId="0" fontId="46" fillId="0" borderId="0">
      <alignment horizontal="left" vertical="top"/>
      <protection/>
    </xf>
    <xf numFmtId="0" fontId="47" fillId="0" borderId="0">
      <alignment horizontal="right" vertical="top"/>
      <protection/>
    </xf>
    <xf numFmtId="0" fontId="46" fillId="0" borderId="0">
      <alignment horizontal="right" vertical="top"/>
      <protection/>
    </xf>
    <xf numFmtId="0" fontId="47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6" fillId="0" borderId="0">
      <alignment horizontal="center" vertical="center"/>
      <protection/>
    </xf>
    <xf numFmtId="0" fontId="46" fillId="0" borderId="0">
      <alignment horizontal="center" vertical="top"/>
      <protection/>
    </xf>
    <xf numFmtId="0" fontId="46" fillId="0" borderId="0">
      <alignment horizontal="center" vertical="top"/>
      <protection/>
    </xf>
    <xf numFmtId="0" fontId="48" fillId="0" borderId="0">
      <alignment horizontal="left" vertical="top"/>
      <protection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9" fillId="0" borderId="0">
      <alignment horizontal="left" vertical="top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65" fillId="0" borderId="22" xfId="0" applyFont="1" applyBorder="1" applyAlignment="1">
      <alignment horizontal="right"/>
    </xf>
    <xf numFmtId="49" fontId="66" fillId="0" borderId="26" xfId="0" applyNumberFormat="1" applyFont="1" applyBorder="1" applyAlignment="1">
      <alignment horizontal="left"/>
    </xf>
    <xf numFmtId="0" fontId="5" fillId="34" borderId="14" xfId="0" applyFont="1" applyFill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1" fillId="35" borderId="14" xfId="0" applyFont="1" applyFill="1" applyBorder="1" applyAlignment="1">
      <alignment/>
    </xf>
    <xf numFmtId="2" fontId="5" fillId="0" borderId="28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0" fontId="4" fillId="35" borderId="27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wrapText="1"/>
    </xf>
    <xf numFmtId="0" fontId="4" fillId="35" borderId="27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5" fillId="34" borderId="14" xfId="0" applyNumberFormat="1" applyFont="1" applyFill="1" applyBorder="1" applyAlignment="1">
      <alignment wrapText="1"/>
    </xf>
    <xf numFmtId="2" fontId="5" fillId="0" borderId="31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 wrapText="1"/>
    </xf>
    <xf numFmtId="2" fontId="4" fillId="0" borderId="34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2" fontId="4" fillId="0" borderId="45" xfId="0" applyNumberFormat="1" applyFont="1" applyBorder="1" applyAlignment="1">
      <alignment vertical="center"/>
    </xf>
    <xf numFmtId="2" fontId="4" fillId="0" borderId="46" xfId="0" applyNumberFormat="1" applyFont="1" applyBorder="1" applyAlignment="1">
      <alignment vertical="center"/>
    </xf>
    <xf numFmtId="0" fontId="66" fillId="0" borderId="46" xfId="0" applyFont="1" applyBorder="1" applyAlignment="1">
      <alignment horizontal="right" vertical="center"/>
    </xf>
    <xf numFmtId="2" fontId="1" fillId="33" borderId="13" xfId="0" applyNumberFormat="1" applyFont="1" applyFill="1" applyBorder="1" applyAlignment="1">
      <alignment vertical="center"/>
    </xf>
    <xf numFmtId="2" fontId="4" fillId="36" borderId="23" xfId="0" applyNumberFormat="1" applyFont="1" applyFill="1" applyBorder="1" applyAlignment="1">
      <alignment vertical="center"/>
    </xf>
    <xf numFmtId="2" fontId="1" fillId="34" borderId="14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47" xfId="0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4" fillId="35" borderId="44" xfId="0" applyFont="1" applyFill="1" applyBorder="1" applyAlignment="1">
      <alignment horizontal="left" wrapText="1"/>
    </xf>
    <xf numFmtId="0" fontId="4" fillId="35" borderId="15" xfId="0" applyNumberFormat="1" applyFont="1" applyFill="1" applyBorder="1" applyAlignment="1">
      <alignment vertical="center"/>
    </xf>
    <xf numFmtId="2" fontId="5" fillId="0" borderId="39" xfId="0" applyNumberFormat="1" applyFont="1" applyBorder="1" applyAlignment="1">
      <alignment horizontal="right"/>
    </xf>
    <xf numFmtId="0" fontId="4" fillId="0" borderId="48" xfId="0" applyFont="1" applyBorder="1" applyAlignment="1">
      <alignment vertical="center"/>
    </xf>
    <xf numFmtId="2" fontId="1" fillId="0" borderId="25" xfId="0" applyNumberFormat="1" applyFont="1" applyBorder="1" applyAlignment="1">
      <alignment horizontal="right"/>
    </xf>
    <xf numFmtId="2" fontId="67" fillId="0" borderId="49" xfId="0" applyNumberFormat="1" applyFont="1" applyBorder="1" applyAlignment="1">
      <alignment horizontal="right"/>
    </xf>
    <xf numFmtId="2" fontId="67" fillId="0" borderId="33" xfId="0" applyNumberFormat="1" applyFont="1" applyBorder="1" applyAlignment="1">
      <alignment horizontal="right"/>
    </xf>
    <xf numFmtId="2" fontId="68" fillId="0" borderId="49" xfId="0" applyNumberFormat="1" applyFont="1" applyBorder="1" applyAlignment="1">
      <alignment horizontal="right"/>
    </xf>
    <xf numFmtId="2" fontId="68" fillId="0" borderId="33" xfId="0" applyNumberFormat="1" applyFont="1" applyBorder="1" applyAlignment="1">
      <alignment horizontal="right"/>
    </xf>
    <xf numFmtId="2" fontId="67" fillId="0" borderId="41" xfId="0" applyNumberFormat="1" applyFont="1" applyBorder="1" applyAlignment="1">
      <alignment horizontal="right"/>
    </xf>
    <xf numFmtId="2" fontId="68" fillId="0" borderId="41" xfId="0" applyNumberFormat="1" applyFont="1" applyBorder="1" applyAlignment="1">
      <alignment/>
    </xf>
    <xf numFmtId="2" fontId="68" fillId="0" borderId="43" xfId="0" applyNumberFormat="1" applyFont="1" applyBorder="1" applyAlignment="1">
      <alignment horizontal="right"/>
    </xf>
    <xf numFmtId="2" fontId="68" fillId="0" borderId="38" xfId="0" applyNumberFormat="1" applyFont="1" applyBorder="1" applyAlignment="1">
      <alignment/>
    </xf>
    <xf numFmtId="2" fontId="68" fillId="0" borderId="39" xfId="0" applyNumberFormat="1" applyFont="1" applyBorder="1" applyAlignment="1">
      <alignment horizontal="right"/>
    </xf>
    <xf numFmtId="2" fontId="68" fillId="0" borderId="41" xfId="0" applyNumberFormat="1" applyFont="1" applyBorder="1" applyAlignment="1">
      <alignment horizontal="right"/>
    </xf>
    <xf numFmtId="2" fontId="69" fillId="0" borderId="34" xfId="0" applyNumberFormat="1" applyFont="1" applyBorder="1" applyAlignment="1">
      <alignment horizontal="right"/>
    </xf>
    <xf numFmtId="0" fontId="4" fillId="35" borderId="48" xfId="0" applyFont="1" applyFill="1" applyBorder="1" applyAlignment="1">
      <alignment vertical="center"/>
    </xf>
    <xf numFmtId="2" fontId="7" fillId="0" borderId="50" xfId="44" applyNumberFormat="1" applyFont="1" applyBorder="1" applyAlignment="1">
      <alignment horizontal="right" vertical="top" wrapText="1"/>
      <protection/>
    </xf>
    <xf numFmtId="2" fontId="68" fillId="0" borderId="30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vertical="center"/>
    </xf>
    <xf numFmtId="2" fontId="68" fillId="0" borderId="35" xfId="0" applyNumberFormat="1" applyFont="1" applyBorder="1" applyAlignment="1">
      <alignment/>
    </xf>
    <xf numFmtId="2" fontId="68" fillId="0" borderId="0" xfId="0" applyNumberFormat="1" applyFont="1" applyBorder="1" applyAlignment="1">
      <alignment horizontal="right"/>
    </xf>
    <xf numFmtId="2" fontId="68" fillId="0" borderId="35" xfId="0" applyNumberFormat="1" applyFont="1" applyBorder="1" applyAlignment="1">
      <alignment horizontal="right"/>
    </xf>
    <xf numFmtId="2" fontId="67" fillId="0" borderId="0" xfId="0" applyNumberFormat="1" applyFont="1" applyBorder="1" applyAlignment="1">
      <alignment horizontal="right"/>
    </xf>
    <xf numFmtId="0" fontId="4" fillId="35" borderId="27" xfId="0" applyNumberFormat="1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2" fontId="5" fillId="0" borderId="31" xfId="0" applyNumberFormat="1" applyFont="1" applyBorder="1" applyAlignment="1">
      <alignment horizontal="right" vertical="center"/>
    </xf>
    <xf numFmtId="2" fontId="5" fillId="0" borderId="28" xfId="0" applyNumberFormat="1" applyFont="1" applyBorder="1" applyAlignment="1">
      <alignment horizontal="right" vertical="center"/>
    </xf>
    <xf numFmtId="2" fontId="4" fillId="0" borderId="34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2" fontId="67" fillId="0" borderId="38" xfId="0" applyNumberFormat="1" applyFont="1" applyBorder="1" applyAlignment="1">
      <alignment horizontal="right"/>
    </xf>
    <xf numFmtId="2" fontId="67" fillId="0" borderId="39" xfId="0" applyNumberFormat="1" applyFont="1" applyBorder="1" applyAlignment="1">
      <alignment horizontal="right"/>
    </xf>
    <xf numFmtId="0" fontId="4" fillId="35" borderId="44" xfId="0" applyFont="1" applyFill="1" applyBorder="1" applyAlignment="1">
      <alignment horizontal="left" vertical="center" wrapText="1"/>
    </xf>
    <xf numFmtId="0" fontId="7" fillId="0" borderId="51" xfId="37" applyFont="1" applyBorder="1" applyAlignment="1" quotePrefix="1">
      <alignment horizontal="right" vertical="center" wrapText="1"/>
      <protection/>
    </xf>
    <xf numFmtId="2" fontId="68" fillId="0" borderId="38" xfId="0" applyNumberFormat="1" applyFont="1" applyBorder="1" applyAlignment="1">
      <alignment horizontal="right"/>
    </xf>
    <xf numFmtId="0" fontId="4" fillId="35" borderId="13" xfId="0" applyNumberFormat="1" applyFont="1" applyFill="1" applyBorder="1" applyAlignment="1">
      <alignment vertical="center"/>
    </xf>
    <xf numFmtId="0" fontId="4" fillId="35" borderId="45" xfId="0" applyNumberFormat="1" applyFont="1" applyFill="1" applyBorder="1" applyAlignment="1">
      <alignment vertical="center"/>
    </xf>
    <xf numFmtId="2" fontId="67" fillId="0" borderId="43" xfId="0" applyNumberFormat="1" applyFont="1" applyBorder="1" applyAlignment="1">
      <alignment horizontal="right"/>
    </xf>
    <xf numFmtId="2" fontId="69" fillId="0" borderId="33" xfId="0" applyNumberFormat="1" applyFont="1" applyBorder="1" applyAlignment="1">
      <alignment horizontal="right"/>
    </xf>
    <xf numFmtId="2" fontId="69" fillId="0" borderId="0" xfId="0" applyNumberFormat="1" applyFont="1" applyBorder="1" applyAlignment="1">
      <alignment horizontal="right"/>
    </xf>
    <xf numFmtId="2" fontId="69" fillId="0" borderId="49" xfId="0" applyNumberFormat="1" applyFont="1" applyBorder="1" applyAlignment="1">
      <alignment horizontal="right"/>
    </xf>
    <xf numFmtId="2" fontId="7" fillId="37" borderId="52" xfId="0" applyNumberFormat="1" applyFont="1" applyFill="1" applyBorder="1" applyAlignment="1" applyProtection="1">
      <alignment horizontal="right" vertical="top" wrapText="1"/>
      <protection/>
    </xf>
    <xf numFmtId="2" fontId="45" fillId="0" borderId="28" xfId="44" applyNumberFormat="1" applyFont="1" applyBorder="1" applyAlignment="1">
      <alignment horizontal="right" vertical="top" wrapText="1"/>
      <protection/>
    </xf>
    <xf numFmtId="0" fontId="4" fillId="35" borderId="46" xfId="0" applyFont="1" applyFill="1" applyBorder="1" applyAlignment="1">
      <alignment horizontal="left" wrapText="1"/>
    </xf>
    <xf numFmtId="0" fontId="4" fillId="35" borderId="45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0" borderId="27" xfId="0" applyFont="1" applyBorder="1" applyAlignment="1">
      <alignment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32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left" wrapText="1"/>
    </xf>
    <xf numFmtId="0" fontId="8" fillId="35" borderId="45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35" borderId="32" xfId="0" applyFont="1" applyFill="1" applyBorder="1" applyAlignment="1">
      <alignment horizontal="left" wrapText="1"/>
    </xf>
    <xf numFmtId="2" fontId="5" fillId="0" borderId="35" xfId="0" applyNumberFormat="1" applyFont="1" applyBorder="1" applyAlignment="1">
      <alignment horizontal="right" vertical="center"/>
    </xf>
    <xf numFmtId="2" fontId="7" fillId="37" borderId="0" xfId="0" applyNumberFormat="1" applyFont="1" applyFill="1" applyBorder="1" applyAlignment="1" applyProtection="1">
      <alignment horizontal="right" vertical="top" wrapText="1"/>
      <protection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2" fontId="68" fillId="0" borderId="35" xfId="0" applyNumberFormat="1" applyFont="1" applyBorder="1" applyAlignment="1">
      <alignment horizontal="right" vertical="center"/>
    </xf>
    <xf numFmtId="2" fontId="72" fillId="37" borderId="0" xfId="0" applyNumberFormat="1" applyFont="1" applyFill="1" applyBorder="1" applyAlignment="1" applyProtection="1">
      <alignment horizontal="right" vertical="top" wrapText="1"/>
      <protection/>
    </xf>
    <xf numFmtId="49" fontId="68" fillId="0" borderId="26" xfId="0" applyNumberFormat="1" applyFont="1" applyBorder="1" applyAlignment="1">
      <alignment horizontal="left"/>
    </xf>
    <xf numFmtId="0" fontId="68" fillId="0" borderId="46" xfId="0" applyFont="1" applyBorder="1" applyAlignment="1">
      <alignment horizontal="right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35" borderId="53" xfId="0" applyFont="1" applyFill="1" applyBorder="1" applyAlignment="1">
      <alignment horizontal="left" wrapText="1"/>
    </xf>
    <xf numFmtId="0" fontId="4" fillId="35" borderId="49" xfId="0" applyFont="1" applyFill="1" applyBorder="1" applyAlignment="1">
      <alignment horizontal="left" vertical="center" wrapText="1"/>
    </xf>
    <xf numFmtId="0" fontId="4" fillId="35" borderId="32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7" fillId="0" borderId="14" xfId="44" applyNumberFormat="1" applyFont="1" applyBorder="1" applyAlignment="1">
      <alignment horizontal="right" vertical="top" wrapText="1"/>
      <protection/>
    </xf>
    <xf numFmtId="2" fontId="7" fillId="0" borderId="28" xfId="44" applyNumberFormat="1" applyFont="1" applyBorder="1" applyAlignment="1">
      <alignment horizontal="right" vertical="top" wrapText="1"/>
      <protection/>
    </xf>
    <xf numFmtId="0" fontId="1" fillId="0" borderId="25" xfId="0" applyFont="1" applyBorder="1" applyAlignment="1">
      <alignment horizontal="right"/>
    </xf>
    <xf numFmtId="2" fontId="5" fillId="0" borderId="54" xfId="0" applyNumberFormat="1" applyFont="1" applyBorder="1" applyAlignment="1">
      <alignment/>
    </xf>
    <xf numFmtId="2" fontId="5" fillId="0" borderId="55" xfId="0" applyNumberFormat="1" applyFont="1" applyBorder="1" applyAlignment="1">
      <alignment horizontal="right"/>
    </xf>
    <xf numFmtId="2" fontId="5" fillId="0" borderId="56" xfId="0" applyNumberFormat="1" applyFont="1" applyBorder="1" applyAlignment="1">
      <alignment horizontal="right"/>
    </xf>
    <xf numFmtId="2" fontId="5" fillId="0" borderId="5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/>
    </xf>
    <xf numFmtId="0" fontId="4" fillId="35" borderId="45" xfId="0" applyFont="1" applyFill="1" applyBorder="1" applyAlignment="1">
      <alignment horizontal="left" vertical="center" wrapText="1"/>
    </xf>
    <xf numFmtId="2" fontId="4" fillId="36" borderId="23" xfId="0" applyNumberFormat="1" applyFont="1" applyFill="1" applyBorder="1" applyAlignment="1">
      <alignment vertical="center"/>
    </xf>
    <xf numFmtId="2" fontId="68" fillId="0" borderId="23" xfId="0" applyNumberFormat="1" applyFont="1" applyBorder="1" applyAlignment="1">
      <alignment/>
    </xf>
    <xf numFmtId="2" fontId="68" fillId="0" borderId="24" xfId="0" applyNumberFormat="1" applyFont="1" applyBorder="1" applyAlignment="1">
      <alignment horizontal="right"/>
    </xf>
    <xf numFmtId="2" fontId="67" fillId="0" borderId="24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5" fillId="0" borderId="57" xfId="0" applyNumberFormat="1" applyFont="1" applyBorder="1" applyAlignment="1">
      <alignment horizontal="right"/>
    </xf>
    <xf numFmtId="0" fontId="4" fillId="35" borderId="36" xfId="0" applyFont="1" applyFill="1" applyBorder="1" applyAlignment="1">
      <alignment horizontal="left" wrapText="1"/>
    </xf>
    <xf numFmtId="0" fontId="4" fillId="35" borderId="26" xfId="0" applyFont="1" applyFill="1" applyBorder="1" applyAlignment="1">
      <alignment horizontal="left" wrapText="1"/>
    </xf>
    <xf numFmtId="0" fontId="4" fillId="35" borderId="25" xfId="0" applyFont="1" applyFill="1" applyBorder="1" applyAlignment="1">
      <alignment horizontal="left" wrapText="1"/>
    </xf>
    <xf numFmtId="0" fontId="4" fillId="35" borderId="38" xfId="0" applyFont="1" applyFill="1" applyBorder="1" applyAlignment="1">
      <alignment horizontal="left" wrapText="1"/>
    </xf>
    <xf numFmtId="0" fontId="4" fillId="35" borderId="49" xfId="0" applyFont="1" applyFill="1" applyBorder="1" applyAlignment="1">
      <alignment horizontal="left" wrapText="1"/>
    </xf>
    <xf numFmtId="0" fontId="4" fillId="35" borderId="19" xfId="0" applyFont="1" applyFill="1" applyBorder="1" applyAlignment="1">
      <alignment horizontal="left" vertical="center" wrapText="1"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19" xfId="0" applyFont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47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vertical="center"/>
    </xf>
    <xf numFmtId="0" fontId="4" fillId="0" borderId="58" xfId="0" applyFont="1" applyBorder="1" applyAlignment="1">
      <alignment horizontal="left" vertical="center" wrapText="1"/>
    </xf>
    <xf numFmtId="2" fontId="5" fillId="0" borderId="55" xfId="0" applyNumberFormat="1" applyFont="1" applyBorder="1" applyAlignment="1">
      <alignment horizontal="right" vertical="center"/>
    </xf>
    <xf numFmtId="2" fontId="4" fillId="0" borderId="40" xfId="0" applyNumberFormat="1" applyFont="1" applyBorder="1" applyAlignment="1">
      <alignment horizontal="right" vertical="center"/>
    </xf>
    <xf numFmtId="0" fontId="7" fillId="0" borderId="59" xfId="37" applyFont="1" applyBorder="1" applyAlignment="1" quotePrefix="1">
      <alignment horizontal="right" vertical="center" wrapText="1"/>
      <protection/>
    </xf>
    <xf numFmtId="2" fontId="5" fillId="0" borderId="54" xfId="0" applyNumberFormat="1" applyFont="1" applyBorder="1" applyAlignment="1">
      <alignment horizontal="right" vertical="center"/>
    </xf>
    <xf numFmtId="2" fontId="5" fillId="0" borderId="6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0" fontId="68" fillId="0" borderId="20" xfId="0" applyFont="1" applyBorder="1" applyAlignment="1">
      <alignment horizontal="right" vertical="center"/>
    </xf>
    <xf numFmtId="2" fontId="1" fillId="33" borderId="14" xfId="0" applyNumberFormat="1" applyFont="1" applyFill="1" applyBorder="1" applyAlignment="1">
      <alignment vertical="center"/>
    </xf>
    <xf numFmtId="2" fontId="4" fillId="36" borderId="14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36" borderId="23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57" xfId="0" applyFill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9" fillId="0" borderId="20" xfId="0" applyFont="1" applyBorder="1" applyAlignment="1">
      <alignment wrapText="1"/>
    </xf>
    <xf numFmtId="0" fontId="69" fillId="0" borderId="15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0" fillId="36" borderId="23" xfId="0" applyFont="1" applyFill="1" applyBorder="1" applyAlignment="1">
      <alignment wrapText="1"/>
    </xf>
    <xf numFmtId="0" fontId="0" fillId="36" borderId="24" xfId="0" applyFont="1" applyFill="1" applyBorder="1" applyAlignment="1">
      <alignment wrapText="1"/>
    </xf>
    <xf numFmtId="0" fontId="0" fillId="36" borderId="57" xfId="0" applyFont="1" applyFill="1" applyBorder="1" applyAlignment="1">
      <alignment wrapText="1"/>
    </xf>
    <xf numFmtId="0" fontId="67" fillId="0" borderId="23" xfId="0" applyFont="1" applyBorder="1" applyAlignment="1">
      <alignment wrapText="1"/>
    </xf>
    <xf numFmtId="0" fontId="67" fillId="0" borderId="24" xfId="0" applyFont="1" applyBorder="1" applyAlignment="1">
      <alignment wrapText="1"/>
    </xf>
    <xf numFmtId="0" fontId="67" fillId="0" borderId="57" xfId="0" applyFont="1" applyBorder="1" applyAlignment="1">
      <alignment wrapText="1"/>
    </xf>
    <xf numFmtId="0" fontId="2" fillId="0" borderId="41" xfId="0" applyFont="1" applyBorder="1" applyAlignment="1">
      <alignment horizontal="center" vertical="center" wrapText="1"/>
    </xf>
    <xf numFmtId="0" fontId="70" fillId="36" borderId="23" xfId="0" applyFont="1" applyFill="1" applyBorder="1" applyAlignment="1">
      <alignment wrapText="1"/>
    </xf>
    <xf numFmtId="0" fontId="70" fillId="36" borderId="24" xfId="0" applyFont="1" applyFill="1" applyBorder="1" applyAlignment="1">
      <alignment wrapText="1"/>
    </xf>
    <xf numFmtId="0" fontId="70" fillId="36" borderId="57" xfId="0" applyFont="1" applyFill="1" applyBorder="1" applyAlignment="1">
      <alignment wrapText="1"/>
    </xf>
    <xf numFmtId="2" fontId="11" fillId="37" borderId="52" xfId="0" applyNumberFormat="1" applyFont="1" applyFill="1" applyBorder="1" applyAlignment="1" applyProtection="1">
      <alignment horizontal="right" vertical="top" wrapText="1"/>
      <protection/>
    </xf>
    <xf numFmtId="0" fontId="4" fillId="0" borderId="61" xfId="0" applyFont="1" applyBorder="1" applyAlignment="1">
      <alignment horizontal="left" wrapText="1"/>
    </xf>
    <xf numFmtId="2" fontId="5" fillId="0" borderId="35" xfId="0" applyNumberFormat="1" applyFont="1" applyBorder="1" applyAlignment="1">
      <alignment/>
    </xf>
    <xf numFmtId="2" fontId="73" fillId="0" borderId="30" xfId="0" applyNumberFormat="1" applyFont="1" applyBorder="1" applyAlignment="1">
      <alignment horizontal="right"/>
    </xf>
    <xf numFmtId="2" fontId="5" fillId="0" borderId="49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right"/>
    </xf>
    <xf numFmtId="2" fontId="74" fillId="0" borderId="39" xfId="0" applyNumberFormat="1" applyFont="1" applyBorder="1" applyAlignment="1">
      <alignment horizontal="right"/>
    </xf>
    <xf numFmtId="0" fontId="4" fillId="0" borderId="58" xfId="0" applyFont="1" applyBorder="1" applyAlignment="1">
      <alignment horizontal="left" wrapText="1"/>
    </xf>
    <xf numFmtId="2" fontId="67" fillId="0" borderId="34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74" fillId="0" borderId="43" xfId="0" applyNumberFormat="1" applyFont="1" applyBorder="1" applyAlignment="1">
      <alignment horizontal="right"/>
    </xf>
    <xf numFmtId="0" fontId="4" fillId="0" borderId="49" xfId="0" applyFont="1" applyBorder="1" applyAlignment="1">
      <alignment horizontal="left" wrapText="1"/>
    </xf>
    <xf numFmtId="2" fontId="4" fillId="0" borderId="13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35" borderId="36" xfId="0" applyFont="1" applyFill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right" vertical="center"/>
    </xf>
    <xf numFmtId="0" fontId="4" fillId="35" borderId="48" xfId="0" applyNumberFormat="1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right" vertical="center"/>
    </xf>
    <xf numFmtId="2" fontId="73" fillId="0" borderId="39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 vertical="center" wrapText="1"/>
    </xf>
    <xf numFmtId="1" fontId="4" fillId="0" borderId="32" xfId="0" applyNumberFormat="1" applyFont="1" applyBorder="1" applyAlignment="1">
      <alignment horizontal="right" vertical="center"/>
    </xf>
    <xf numFmtId="2" fontId="73" fillId="0" borderId="43" xfId="0" applyNumberFormat="1" applyFont="1" applyBorder="1" applyAlignment="1">
      <alignment horizontal="right"/>
    </xf>
    <xf numFmtId="0" fontId="4" fillId="35" borderId="62" xfId="0" applyFont="1" applyFill="1" applyBorder="1" applyAlignment="1">
      <alignment horizontal="left" wrapText="1"/>
    </xf>
    <xf numFmtId="0" fontId="4" fillId="35" borderId="48" xfId="0" applyFont="1" applyFill="1" applyBorder="1" applyAlignment="1">
      <alignment horizontal="left" wrapText="1"/>
    </xf>
    <xf numFmtId="2" fontId="4" fillId="0" borderId="35" xfId="0" applyNumberFormat="1" applyFont="1" applyBorder="1" applyAlignment="1">
      <alignment horizontal="right"/>
    </xf>
    <xf numFmtId="2" fontId="74" fillId="0" borderId="30" xfId="0" applyNumberFormat="1" applyFont="1" applyBorder="1" applyAlignment="1">
      <alignment horizontal="right"/>
    </xf>
    <xf numFmtId="0" fontId="4" fillId="35" borderId="63" xfId="0" applyFont="1" applyFill="1" applyBorder="1" applyAlignment="1">
      <alignment horizontal="left" vertical="center" wrapText="1"/>
    </xf>
    <xf numFmtId="0" fontId="8" fillId="35" borderId="44" xfId="0" applyFont="1" applyFill="1" applyBorder="1" applyAlignment="1">
      <alignment horizontal="left" wrapText="1"/>
    </xf>
    <xf numFmtId="0" fontId="4" fillId="35" borderId="63" xfId="0" applyFont="1" applyFill="1" applyBorder="1" applyAlignment="1">
      <alignment horizontal="left" wrapText="1"/>
    </xf>
    <xf numFmtId="2" fontId="69" fillId="0" borderId="40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4" fillId="35" borderId="47" xfId="0" applyFont="1" applyFill="1" applyBorder="1" applyAlignment="1">
      <alignment horizontal="left" wrapText="1"/>
    </xf>
    <xf numFmtId="1" fontId="4" fillId="35" borderId="48" xfId="0" applyNumberFormat="1" applyFont="1" applyFill="1" applyBorder="1" applyAlignment="1">
      <alignment vertical="center"/>
    </xf>
    <xf numFmtId="0" fontId="4" fillId="35" borderId="48" xfId="0" applyNumberFormat="1" applyFont="1" applyFill="1" applyBorder="1" applyAlignment="1">
      <alignment vertical="center"/>
    </xf>
    <xf numFmtId="0" fontId="4" fillId="0" borderId="62" xfId="0" applyFont="1" applyBorder="1" applyAlignment="1">
      <alignment horizontal="left" vertical="center" wrapText="1"/>
    </xf>
    <xf numFmtId="0" fontId="4" fillId="35" borderId="48" xfId="0" applyFont="1" applyFill="1" applyBorder="1" applyAlignment="1">
      <alignment horizontal="right" vertical="center"/>
    </xf>
    <xf numFmtId="2" fontId="73" fillId="0" borderId="33" xfId="0" applyNumberFormat="1" applyFont="1" applyBorder="1" applyAlignment="1">
      <alignment horizontal="right"/>
    </xf>
    <xf numFmtId="2" fontId="73" fillId="0" borderId="0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/>
    </xf>
    <xf numFmtId="2" fontId="2" fillId="0" borderId="49" xfId="0" applyNumberFormat="1" applyFont="1" applyBorder="1" applyAlignment="1">
      <alignment horizontal="right"/>
    </xf>
    <xf numFmtId="2" fontId="73" fillId="0" borderId="49" xfId="0" applyNumberFormat="1" applyFont="1" applyBorder="1" applyAlignment="1">
      <alignment horizontal="righ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view="pageBreakPreview" zoomScaleNormal="112" zoomScaleSheetLayoutView="100" zoomScalePageLayoutView="0" workbookViewId="0" topLeftCell="A325">
      <selection activeCell="K17" sqref="K17"/>
    </sheetView>
  </sheetViews>
  <sheetFormatPr defaultColWidth="9.00390625" defaultRowHeight="12.75"/>
  <cols>
    <col min="1" max="1" width="20.875" style="0" customWidth="1"/>
    <col min="2" max="2" width="9.875" style="0" customWidth="1"/>
    <col min="3" max="3" width="10.00390625" style="0" customWidth="1"/>
    <col min="4" max="4" width="6.875" style="0" customWidth="1"/>
    <col min="5" max="5" width="9.625" style="0" customWidth="1"/>
    <col min="6" max="6" width="10.00390625" style="0" customWidth="1"/>
    <col min="7" max="8" width="9.875" style="0" customWidth="1"/>
    <col min="9" max="9" width="49.875" style="0" customWidth="1"/>
    <col min="10" max="10" width="10.75390625" style="0" customWidth="1"/>
    <col min="11" max="11" width="9.875" style="0" customWidth="1"/>
    <col min="12" max="12" width="11.875" style="0" customWidth="1"/>
  </cols>
  <sheetData>
    <row r="1" spans="1:10" ht="22.5" customHeight="1">
      <c r="A1" s="208" t="s">
        <v>138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2.5" customHeight="1">
      <c r="A2" s="209" t="s">
        <v>25</v>
      </c>
      <c r="B2" s="209"/>
      <c r="C2" s="209"/>
      <c r="D2" s="209"/>
      <c r="E2" s="209"/>
      <c r="F2" s="209"/>
      <c r="G2" s="209"/>
      <c r="H2" s="209"/>
      <c r="I2" s="209"/>
      <c r="J2" s="209"/>
    </row>
    <row r="3" ht="13.5" thickBot="1">
      <c r="G3" s="10"/>
    </row>
    <row r="4" spans="1:10" ht="13.5" thickBot="1">
      <c r="A4" s="199"/>
      <c r="B4" s="202" t="s">
        <v>23</v>
      </c>
      <c r="C4" s="203"/>
      <c r="D4" s="203"/>
      <c r="E4" s="204"/>
      <c r="F4" s="202" t="s">
        <v>26</v>
      </c>
      <c r="G4" s="203"/>
      <c r="H4" s="203"/>
      <c r="I4" s="203"/>
      <c r="J4" s="204"/>
    </row>
    <row r="5" spans="1:10" ht="13.5" thickBot="1">
      <c r="A5" s="200"/>
      <c r="B5" s="187" t="s">
        <v>0</v>
      </c>
      <c r="C5" s="206" t="s">
        <v>32</v>
      </c>
      <c r="D5" s="187" t="s">
        <v>1</v>
      </c>
      <c r="E5" s="187" t="s">
        <v>2</v>
      </c>
      <c r="F5" s="187" t="s">
        <v>3</v>
      </c>
      <c r="G5" s="187" t="s">
        <v>4</v>
      </c>
      <c r="H5" s="187" t="s">
        <v>5</v>
      </c>
      <c r="I5" s="192" t="s">
        <v>6</v>
      </c>
      <c r="J5" s="193"/>
    </row>
    <row r="6" spans="1:10" ht="36" customHeight="1" thickBot="1">
      <c r="A6" s="201"/>
      <c r="B6" s="205"/>
      <c r="C6" s="207"/>
      <c r="D6" s="205"/>
      <c r="E6" s="205"/>
      <c r="F6" s="191"/>
      <c r="G6" s="191"/>
      <c r="H6" s="185"/>
      <c r="I6" s="5" t="s">
        <v>7</v>
      </c>
      <c r="J6" s="5" t="s">
        <v>8</v>
      </c>
    </row>
    <row r="7" spans="1:10" ht="13.5" thickBot="1">
      <c r="A7" s="20" t="s">
        <v>139</v>
      </c>
      <c r="B7" s="194"/>
      <c r="C7" s="195"/>
      <c r="D7" s="195"/>
      <c r="E7" s="196"/>
      <c r="F7" s="15"/>
      <c r="G7" s="16"/>
      <c r="H7" s="16"/>
      <c r="I7" s="23" t="s">
        <v>140</v>
      </c>
      <c r="J7" s="35">
        <v>81938.72</v>
      </c>
    </row>
    <row r="8" spans="1:10" ht="13.5" thickBot="1">
      <c r="A8" s="184" t="s">
        <v>9</v>
      </c>
      <c r="B8" s="29">
        <f>17.67*1780.6025</f>
        <v>31463.246175000004</v>
      </c>
      <c r="C8" s="26">
        <f>E8-B8</f>
        <v>3858.2238249999973</v>
      </c>
      <c r="D8" s="42"/>
      <c r="E8" s="234">
        <v>35321.47</v>
      </c>
      <c r="F8" s="52">
        <f>B8*1</f>
        <v>31463.246175000004</v>
      </c>
      <c r="G8" s="36">
        <f>8.78*1780.6</f>
        <v>15633.667999999998</v>
      </c>
      <c r="H8" s="26">
        <f>F8-G8+C8</f>
        <v>19687.802000000003</v>
      </c>
      <c r="I8" s="235" t="s">
        <v>141</v>
      </c>
      <c r="J8" s="56">
        <f>1.15*1780.6</f>
        <v>2047.6899999999998</v>
      </c>
    </row>
    <row r="9" spans="1:10" ht="12.75">
      <c r="A9" s="185"/>
      <c r="B9" s="236"/>
      <c r="C9" s="38"/>
      <c r="D9" s="44"/>
      <c r="E9" s="28"/>
      <c r="F9" s="38"/>
      <c r="G9" s="88"/>
      <c r="H9" s="28"/>
      <c r="I9" s="54" t="s">
        <v>30</v>
      </c>
      <c r="J9" s="55">
        <f>2.62*1780.6</f>
        <v>4665.172</v>
      </c>
    </row>
    <row r="10" spans="1:10" ht="12.75">
      <c r="A10" s="185"/>
      <c r="B10" s="236"/>
      <c r="C10" s="38"/>
      <c r="D10" s="44"/>
      <c r="E10" s="28"/>
      <c r="F10" s="38"/>
      <c r="G10" s="88"/>
      <c r="H10" s="28"/>
      <c r="I10" s="54" t="s">
        <v>31</v>
      </c>
      <c r="J10" s="55">
        <f>1.21*1780.6</f>
        <v>2154.526</v>
      </c>
    </row>
    <row r="11" spans="1:10" ht="12.75">
      <c r="A11" s="185"/>
      <c r="B11" s="236"/>
      <c r="C11" s="38"/>
      <c r="D11" s="44"/>
      <c r="E11" s="28"/>
      <c r="F11" s="38"/>
      <c r="G11" s="88"/>
      <c r="H11" s="237"/>
      <c r="I11" s="97" t="s">
        <v>142</v>
      </c>
      <c r="J11" s="70">
        <f>310+25</f>
        <v>335</v>
      </c>
    </row>
    <row r="12" spans="1:10" ht="24">
      <c r="A12" s="185"/>
      <c r="B12" s="236"/>
      <c r="C12" s="38"/>
      <c r="D12" s="44"/>
      <c r="E12" s="28"/>
      <c r="F12" s="38"/>
      <c r="G12" s="88"/>
      <c r="H12" s="237"/>
      <c r="I12" s="62" t="s">
        <v>143</v>
      </c>
      <c r="J12" s="83">
        <f>810+476</f>
        <v>1286</v>
      </c>
    </row>
    <row r="13" spans="1:10" ht="13.5" thickBot="1">
      <c r="A13" s="185"/>
      <c r="B13" s="45"/>
      <c r="C13" s="238"/>
      <c r="D13" s="239"/>
      <c r="E13" s="47"/>
      <c r="F13" s="239"/>
      <c r="G13" s="72"/>
      <c r="H13" s="240"/>
      <c r="I13" s="241" t="s">
        <v>144</v>
      </c>
      <c r="J13" s="83">
        <v>470</v>
      </c>
    </row>
    <row r="14" spans="1:10" ht="12.75" customHeight="1" thickBot="1">
      <c r="A14" s="184" t="s">
        <v>10</v>
      </c>
      <c r="B14" s="29">
        <f>17.67*1780.6025</f>
        <v>31463.246175000004</v>
      </c>
      <c r="C14" s="26">
        <f>E14-B14</f>
        <v>1379.303824999999</v>
      </c>
      <c r="D14" s="42"/>
      <c r="E14" s="234">
        <v>32842.55</v>
      </c>
      <c r="F14" s="36">
        <f>B14*1</f>
        <v>31463.246175000004</v>
      </c>
      <c r="G14" s="36">
        <f>8.78*1780.6</f>
        <v>15633.667999999998</v>
      </c>
      <c r="H14" s="26">
        <f>F14-G14+C14</f>
        <v>17208.882000000005</v>
      </c>
      <c r="I14" s="235" t="s">
        <v>141</v>
      </c>
      <c r="J14" s="56">
        <f>1.15*1780.6</f>
        <v>2047.6899999999998</v>
      </c>
    </row>
    <row r="15" spans="1:10" ht="12.75">
      <c r="A15" s="185"/>
      <c r="B15" s="236"/>
      <c r="C15" s="38"/>
      <c r="D15" s="44"/>
      <c r="E15" s="38"/>
      <c r="F15" s="40"/>
      <c r="G15" s="88"/>
      <c r="H15" s="237"/>
      <c r="I15" s="54" t="s">
        <v>30</v>
      </c>
      <c r="J15" s="55">
        <f>2.62*1780.6</f>
        <v>4665.172</v>
      </c>
    </row>
    <row r="16" spans="1:10" ht="12.75">
      <c r="A16" s="185"/>
      <c r="B16" s="236"/>
      <c r="C16" s="38"/>
      <c r="D16" s="44"/>
      <c r="E16" s="38"/>
      <c r="F16" s="40"/>
      <c r="G16" s="88"/>
      <c r="H16" s="237"/>
      <c r="I16" s="54" t="s">
        <v>31</v>
      </c>
      <c r="J16" s="55">
        <f>1.21*1780.6</f>
        <v>2154.526</v>
      </c>
    </row>
    <row r="17" spans="1:10" ht="48">
      <c r="A17" s="185"/>
      <c r="B17" s="236"/>
      <c r="C17" s="38"/>
      <c r="D17" s="44"/>
      <c r="E17" s="38"/>
      <c r="F17" s="40"/>
      <c r="G17" s="88"/>
      <c r="H17" s="237"/>
      <c r="I17" s="66" t="s">
        <v>145</v>
      </c>
      <c r="J17" s="63">
        <v>17282</v>
      </c>
    </row>
    <row r="18" spans="1:10" ht="12.75">
      <c r="A18" s="185"/>
      <c r="B18" s="236"/>
      <c r="C18" s="38"/>
      <c r="D18" s="44"/>
      <c r="E18" s="38"/>
      <c r="F18" s="40"/>
      <c r="G18" s="88"/>
      <c r="H18" s="237"/>
      <c r="I18" s="96" t="s">
        <v>146</v>
      </c>
      <c r="J18" s="63">
        <f>24*3+50</f>
        <v>122</v>
      </c>
    </row>
    <row r="19" spans="1:10" ht="12.75">
      <c r="A19" s="185"/>
      <c r="B19" s="236"/>
      <c r="C19" s="38"/>
      <c r="D19" s="44"/>
      <c r="E19" s="38"/>
      <c r="F19" s="40"/>
      <c r="G19" s="88"/>
      <c r="H19" s="237"/>
      <c r="I19" s="97" t="s">
        <v>147</v>
      </c>
      <c r="J19" s="70">
        <f>310+25</f>
        <v>335</v>
      </c>
    </row>
    <row r="20" spans="1:10" ht="48">
      <c r="A20" s="185"/>
      <c r="B20" s="236"/>
      <c r="C20" s="38"/>
      <c r="D20" s="44"/>
      <c r="E20" s="38"/>
      <c r="F20" s="40"/>
      <c r="G20" s="88"/>
      <c r="H20" s="237"/>
      <c r="I20" s="66" t="s">
        <v>148</v>
      </c>
      <c r="J20" s="70">
        <v>8641</v>
      </c>
    </row>
    <row r="21" spans="1:10" ht="13.5" thickBot="1">
      <c r="A21" s="185"/>
      <c r="B21" s="236"/>
      <c r="C21" s="38"/>
      <c r="D21" s="44"/>
      <c r="E21" s="38"/>
      <c r="F21" s="40"/>
      <c r="G21" s="88"/>
      <c r="H21" s="237"/>
      <c r="I21" s="96" t="s">
        <v>149</v>
      </c>
      <c r="J21" s="70">
        <f>12*24</f>
        <v>288</v>
      </c>
    </row>
    <row r="22" spans="1:10" ht="13.5" thickBot="1">
      <c r="A22" s="184" t="s">
        <v>11</v>
      </c>
      <c r="B22" s="29">
        <f>17.67*1780.6025</f>
        <v>31463.246175000004</v>
      </c>
      <c r="C22" s="26">
        <f>E22-B22</f>
        <v>14105.813824999994</v>
      </c>
      <c r="D22" s="42"/>
      <c r="E22" s="234">
        <v>45569.06</v>
      </c>
      <c r="F22" s="36">
        <f>B22*1</f>
        <v>31463.246175000004</v>
      </c>
      <c r="G22" s="36">
        <f>8.78*1780.6</f>
        <v>15633.667999999998</v>
      </c>
      <c r="H22" s="26">
        <f>F22-G22+C22</f>
        <v>29935.392</v>
      </c>
      <c r="I22" s="235" t="s">
        <v>141</v>
      </c>
      <c r="J22" s="56">
        <f>1.15*1780.6</f>
        <v>2047.6899999999998</v>
      </c>
    </row>
    <row r="23" spans="1:10" ht="12.75">
      <c r="A23" s="185"/>
      <c r="B23" s="236"/>
      <c r="C23" s="38"/>
      <c r="D23" s="44"/>
      <c r="E23" s="38"/>
      <c r="F23" s="40"/>
      <c r="G23" s="88"/>
      <c r="H23" s="237"/>
      <c r="I23" s="54" t="s">
        <v>30</v>
      </c>
      <c r="J23" s="55">
        <f>2.62*1780.6</f>
        <v>4665.172</v>
      </c>
    </row>
    <row r="24" spans="1:10" ht="13.5" thickBot="1">
      <c r="A24" s="185"/>
      <c r="B24" s="236"/>
      <c r="C24" s="38"/>
      <c r="D24" s="44"/>
      <c r="E24" s="38"/>
      <c r="F24" s="40"/>
      <c r="G24" s="88"/>
      <c r="H24" s="237"/>
      <c r="I24" s="54" t="s">
        <v>31</v>
      </c>
      <c r="J24" s="55">
        <f>1.21*1780.6</f>
        <v>2154.526</v>
      </c>
    </row>
    <row r="25" spans="1:10" ht="13.5" thickBot="1">
      <c r="A25" s="184" t="s">
        <v>12</v>
      </c>
      <c r="B25" s="29">
        <f>17.67*1780.6025</f>
        <v>31463.246175000004</v>
      </c>
      <c r="C25" s="26">
        <f>E25-B25</f>
        <v>-5687.376175000005</v>
      </c>
      <c r="D25" s="242"/>
      <c r="E25" s="43">
        <v>25775.87</v>
      </c>
      <c r="F25" s="36">
        <f>B25*1</f>
        <v>31463.246175000004</v>
      </c>
      <c r="G25" s="36">
        <f>8.78*1780.6</f>
        <v>15633.667999999998</v>
      </c>
      <c r="H25" s="26">
        <f>F25-G25+C25</f>
        <v>10142.202000000001</v>
      </c>
      <c r="I25" s="235" t="s">
        <v>141</v>
      </c>
      <c r="J25" s="56">
        <f>1.15*1780.6</f>
        <v>2047.6899999999998</v>
      </c>
    </row>
    <row r="26" spans="1:12" ht="12.75">
      <c r="A26" s="185"/>
      <c r="B26" s="87"/>
      <c r="C26" s="88"/>
      <c r="D26" s="90"/>
      <c r="E26" s="88"/>
      <c r="F26" s="40"/>
      <c r="G26" s="88"/>
      <c r="H26" s="237"/>
      <c r="I26" s="54" t="s">
        <v>30</v>
      </c>
      <c r="J26" s="55">
        <f>2.62*1780.6</f>
        <v>4665.172</v>
      </c>
      <c r="L26" s="144" t="s">
        <v>24</v>
      </c>
    </row>
    <row r="27" spans="1:10" ht="12.75">
      <c r="A27" s="185"/>
      <c r="B27" s="87"/>
      <c r="C27" s="88"/>
      <c r="D27" s="90"/>
      <c r="E27" s="88"/>
      <c r="F27" s="40"/>
      <c r="G27" s="88"/>
      <c r="H27" s="237"/>
      <c r="I27" s="54" t="s">
        <v>31</v>
      </c>
      <c r="J27" s="55">
        <f>1.21*1780.6</f>
        <v>2154.526</v>
      </c>
    </row>
    <row r="28" spans="1:10" ht="12.75">
      <c r="A28" s="185"/>
      <c r="B28" s="87"/>
      <c r="C28" s="88"/>
      <c r="D28" s="90"/>
      <c r="E28" s="88"/>
      <c r="F28" s="40"/>
      <c r="G28" s="88"/>
      <c r="H28" s="237"/>
      <c r="I28" s="97" t="s">
        <v>150</v>
      </c>
      <c r="J28" s="70">
        <f>310+25*2</f>
        <v>360</v>
      </c>
    </row>
    <row r="29" spans="1:10" ht="13.5" thickBot="1">
      <c r="A29" s="185"/>
      <c r="B29" s="87"/>
      <c r="C29" s="88"/>
      <c r="D29" s="90"/>
      <c r="E29" s="88"/>
      <c r="F29" s="40"/>
      <c r="G29" s="88"/>
      <c r="H29" s="237"/>
      <c r="I29" s="96" t="s">
        <v>151</v>
      </c>
      <c r="J29" s="70">
        <f>16*15</f>
        <v>240</v>
      </c>
    </row>
    <row r="30" spans="1:10" ht="13.5" thickBot="1">
      <c r="A30" s="187" t="s">
        <v>13</v>
      </c>
      <c r="B30" s="29">
        <f>17.67*1780.6025</f>
        <v>31463.246175000004</v>
      </c>
      <c r="C30" s="26">
        <f>E30-B30</f>
        <v>-4410.526175000003</v>
      </c>
      <c r="D30" s="48"/>
      <c r="E30" s="43">
        <v>27052.72</v>
      </c>
      <c r="F30" s="36">
        <f>B30*1</f>
        <v>31463.246175000004</v>
      </c>
      <c r="G30" s="36">
        <f>8.78*1780.6</f>
        <v>15633.667999999998</v>
      </c>
      <c r="H30" s="26">
        <f>F30-G30+C30</f>
        <v>11419.052000000003</v>
      </c>
      <c r="I30" s="235" t="s">
        <v>141</v>
      </c>
      <c r="J30" s="56">
        <f>1.15*1780.6</f>
        <v>2047.6899999999998</v>
      </c>
    </row>
    <row r="31" spans="1:10" ht="12.75">
      <c r="A31" s="185"/>
      <c r="B31" s="76"/>
      <c r="C31" s="75"/>
      <c r="D31" s="73"/>
      <c r="E31" s="73"/>
      <c r="F31" s="243"/>
      <c r="G31" s="73"/>
      <c r="H31" s="244"/>
      <c r="I31" s="54" t="s">
        <v>30</v>
      </c>
      <c r="J31" s="55">
        <f>2.62*1780.6</f>
        <v>4665.172</v>
      </c>
    </row>
    <row r="32" spans="1:10" ht="13.5" thickBot="1">
      <c r="A32" s="186"/>
      <c r="B32" s="98"/>
      <c r="C32" s="74"/>
      <c r="D32" s="72"/>
      <c r="E32" s="72"/>
      <c r="F32" s="45"/>
      <c r="G32" s="72"/>
      <c r="H32" s="240"/>
      <c r="I32" s="245" t="s">
        <v>31</v>
      </c>
      <c r="J32" s="246">
        <f>1.21*1780.6</f>
        <v>2154.526</v>
      </c>
    </row>
    <row r="33" spans="1:10" ht="13.5" thickBot="1">
      <c r="A33" s="187" t="s">
        <v>14</v>
      </c>
      <c r="B33" s="29">
        <f>17.67*1780.6025</f>
        <v>31463.246175000004</v>
      </c>
      <c r="C33" s="26">
        <f>E33-B33</f>
        <v>-1972.4861750000055</v>
      </c>
      <c r="D33" s="42"/>
      <c r="E33" s="43">
        <v>29490.76</v>
      </c>
      <c r="F33" s="36">
        <f>B33*1</f>
        <v>31463.246175000004</v>
      </c>
      <c r="G33" s="36">
        <f>8.78*1780.6</f>
        <v>15633.667999999998</v>
      </c>
      <c r="H33" s="26">
        <f>F33-G33+C33</f>
        <v>13857.092</v>
      </c>
      <c r="I33" s="235" t="s">
        <v>141</v>
      </c>
      <c r="J33" s="56">
        <f>1.15*1780.6</f>
        <v>2047.6899999999998</v>
      </c>
    </row>
    <row r="34" spans="1:10" ht="12.75">
      <c r="A34" s="185"/>
      <c r="B34" s="77"/>
      <c r="C34" s="75"/>
      <c r="D34" s="73"/>
      <c r="E34" s="78"/>
      <c r="F34" s="88"/>
      <c r="G34" s="88"/>
      <c r="H34" s="237"/>
      <c r="I34" s="54" t="s">
        <v>30</v>
      </c>
      <c r="J34" s="55">
        <f>2.62*1780.6</f>
        <v>4665.172</v>
      </c>
    </row>
    <row r="35" spans="1:10" ht="12.75">
      <c r="A35" s="185"/>
      <c r="B35" s="87"/>
      <c r="C35" s="88"/>
      <c r="D35" s="90"/>
      <c r="E35" s="85"/>
      <c r="F35" s="88"/>
      <c r="G35" s="88"/>
      <c r="H35" s="237"/>
      <c r="I35" s="54" t="s">
        <v>31</v>
      </c>
      <c r="J35" s="55">
        <f>1.21*1780.6</f>
        <v>2154.526</v>
      </c>
    </row>
    <row r="36" spans="1:10" ht="24">
      <c r="A36" s="185"/>
      <c r="B36" s="87"/>
      <c r="C36" s="88"/>
      <c r="D36" s="90"/>
      <c r="E36" s="85"/>
      <c r="F36" s="88"/>
      <c r="G36" s="88"/>
      <c r="H36" s="237"/>
      <c r="I36" s="54" t="s">
        <v>152</v>
      </c>
      <c r="J36" s="61">
        <v>114</v>
      </c>
    </row>
    <row r="37" spans="1:10" ht="13.5" thickBot="1">
      <c r="A37" s="186"/>
      <c r="B37" s="98"/>
      <c r="C37" s="74"/>
      <c r="D37" s="72"/>
      <c r="E37" s="99"/>
      <c r="F37" s="72"/>
      <c r="G37" s="72"/>
      <c r="H37" s="240"/>
      <c r="I37" s="245" t="s">
        <v>153</v>
      </c>
      <c r="J37" s="247">
        <v>230</v>
      </c>
    </row>
    <row r="38" spans="1:10" ht="13.5" thickBot="1">
      <c r="A38" s="184" t="s">
        <v>15</v>
      </c>
      <c r="B38" s="29">
        <f>18.71*1780.6015</f>
        <v>33315.054065000004</v>
      </c>
      <c r="C38" s="26">
        <f>E38-B38</f>
        <v>-391.47406500000216</v>
      </c>
      <c r="D38" s="242"/>
      <c r="E38" s="26">
        <v>32923.58</v>
      </c>
      <c r="F38" s="52">
        <f>B38*1</f>
        <v>33315.054065000004</v>
      </c>
      <c r="G38" s="36">
        <f>(2.252+3.16+0.23+2.9)*1780.6</f>
        <v>15209.885199999999</v>
      </c>
      <c r="H38" s="26">
        <f>F38-G38+C38</f>
        <v>17713.694800000005</v>
      </c>
      <c r="I38" s="235" t="s">
        <v>141</v>
      </c>
      <c r="J38" s="56">
        <f>1.15*1780.6</f>
        <v>2047.6899999999998</v>
      </c>
    </row>
    <row r="39" spans="1:10" ht="12.75">
      <c r="A39" s="185"/>
      <c r="B39" s="87"/>
      <c r="C39" s="88"/>
      <c r="D39" s="90"/>
      <c r="E39" s="85"/>
      <c r="F39" s="88"/>
      <c r="G39" s="88"/>
      <c r="H39" s="237"/>
      <c r="I39" s="54" t="s">
        <v>30</v>
      </c>
      <c r="J39" s="55">
        <f>2.78*1780.6</f>
        <v>4950.067999999999</v>
      </c>
    </row>
    <row r="40" spans="1:10" ht="12.75">
      <c r="A40" s="185"/>
      <c r="B40" s="87"/>
      <c r="C40" s="88"/>
      <c r="D40" s="90"/>
      <c r="E40" s="85"/>
      <c r="F40" s="88"/>
      <c r="G40" s="88"/>
      <c r="H40" s="237"/>
      <c r="I40" s="54" t="s">
        <v>31</v>
      </c>
      <c r="J40" s="55">
        <f>1.28*1780.6</f>
        <v>2279.168</v>
      </c>
    </row>
    <row r="41" spans="1:10" ht="24">
      <c r="A41" s="185"/>
      <c r="B41" s="87"/>
      <c r="C41" s="88"/>
      <c r="D41" s="90"/>
      <c r="E41" s="85"/>
      <c r="F41" s="88"/>
      <c r="G41" s="88"/>
      <c r="H41" s="237"/>
      <c r="I41" s="248" t="s">
        <v>154</v>
      </c>
      <c r="J41" s="104">
        <v>7868</v>
      </c>
    </row>
    <row r="42" spans="1:10" ht="14.25" customHeight="1">
      <c r="A42" s="185"/>
      <c r="B42" s="87"/>
      <c r="C42" s="88"/>
      <c r="D42" s="90"/>
      <c r="E42" s="85"/>
      <c r="F42" s="88"/>
      <c r="G42" s="88"/>
      <c r="H42" s="237"/>
      <c r="I42" s="41" t="s">
        <v>155</v>
      </c>
      <c r="J42" s="249">
        <f>1356*58</f>
        <v>78648</v>
      </c>
    </row>
    <row r="43" spans="1:10" ht="12.75">
      <c r="A43" s="185"/>
      <c r="B43" s="87"/>
      <c r="C43" s="88"/>
      <c r="D43" s="90"/>
      <c r="E43" s="85"/>
      <c r="F43" s="88"/>
      <c r="G43" s="88"/>
      <c r="H43" s="237"/>
      <c r="I43" s="66" t="s">
        <v>156</v>
      </c>
      <c r="J43" s="250">
        <v>624</v>
      </c>
    </row>
    <row r="44" spans="1:10" ht="12.75">
      <c r="A44" s="185"/>
      <c r="B44" s="87"/>
      <c r="C44" s="88"/>
      <c r="D44" s="90"/>
      <c r="E44" s="85"/>
      <c r="F44" s="88"/>
      <c r="G44" s="88"/>
      <c r="H44" s="237"/>
      <c r="I44" s="31" t="s">
        <v>157</v>
      </c>
      <c r="J44" s="250">
        <v>312</v>
      </c>
    </row>
    <row r="45" spans="1:10" ht="13.5" customHeight="1">
      <c r="A45" s="185"/>
      <c r="B45" s="87"/>
      <c r="C45" s="88"/>
      <c r="D45" s="90"/>
      <c r="E45" s="85"/>
      <c r="F45" s="88"/>
      <c r="G45" s="88"/>
      <c r="H45" s="237"/>
      <c r="I45" s="31" t="s">
        <v>158</v>
      </c>
      <c r="J45" s="250">
        <v>325</v>
      </c>
    </row>
    <row r="46" spans="1:10" ht="24">
      <c r="A46" s="185"/>
      <c r="B46" s="87"/>
      <c r="C46" s="88"/>
      <c r="D46" s="90"/>
      <c r="E46" s="85"/>
      <c r="F46" s="88"/>
      <c r="G46" s="88"/>
      <c r="H46" s="237"/>
      <c r="I46" s="66" t="s">
        <v>159</v>
      </c>
      <c r="J46" s="250">
        <v>862</v>
      </c>
    </row>
    <row r="47" spans="1:10" ht="12.75">
      <c r="A47" s="185"/>
      <c r="B47" s="87"/>
      <c r="C47" s="88"/>
      <c r="D47" s="90"/>
      <c r="E47" s="85"/>
      <c r="F47" s="88"/>
      <c r="G47" s="88"/>
      <c r="H47" s="237"/>
      <c r="I47" s="31" t="s">
        <v>160</v>
      </c>
      <c r="J47" s="250">
        <v>504</v>
      </c>
    </row>
    <row r="48" spans="1:10" ht="24">
      <c r="A48" s="185"/>
      <c r="B48" s="87"/>
      <c r="C48" s="88"/>
      <c r="D48" s="90"/>
      <c r="E48" s="85"/>
      <c r="F48" s="88"/>
      <c r="G48" s="88"/>
      <c r="H48" s="237"/>
      <c r="I48" s="66" t="s">
        <v>161</v>
      </c>
      <c r="J48" s="250">
        <v>417</v>
      </c>
    </row>
    <row r="49" spans="1:10" ht="24">
      <c r="A49" s="185"/>
      <c r="B49" s="87"/>
      <c r="C49" s="88"/>
      <c r="D49" s="90"/>
      <c r="E49" s="85"/>
      <c r="F49" s="88"/>
      <c r="G49" s="88"/>
      <c r="H49" s="237"/>
      <c r="I49" s="66" t="s">
        <v>162</v>
      </c>
      <c r="J49" s="250">
        <v>1844</v>
      </c>
    </row>
    <row r="50" spans="1:10" ht="36">
      <c r="A50" s="185"/>
      <c r="B50" s="87"/>
      <c r="C50" s="88"/>
      <c r="D50" s="90"/>
      <c r="E50" s="85"/>
      <c r="F50" s="88"/>
      <c r="G50" s="88"/>
      <c r="H50" s="237"/>
      <c r="I50" s="66" t="s">
        <v>163</v>
      </c>
      <c r="J50" s="250">
        <v>2182</v>
      </c>
    </row>
    <row r="51" spans="1:10" ht="12.75">
      <c r="A51" s="185"/>
      <c r="B51" s="87"/>
      <c r="C51" s="88"/>
      <c r="D51" s="90"/>
      <c r="E51" s="85"/>
      <c r="F51" s="88"/>
      <c r="G51" s="88"/>
      <c r="H51" s="237"/>
      <c r="I51" s="41" t="s">
        <v>164</v>
      </c>
      <c r="J51" s="251">
        <v>10</v>
      </c>
    </row>
    <row r="52" spans="1:10" ht="13.5" thickBot="1">
      <c r="A52" s="186"/>
      <c r="B52" s="79"/>
      <c r="C52" s="74"/>
      <c r="D52" s="72"/>
      <c r="E52" s="80"/>
      <c r="F52" s="74"/>
      <c r="G52" s="74"/>
      <c r="H52" s="252"/>
      <c r="I52" s="253" t="s">
        <v>29</v>
      </c>
      <c r="J52" s="254">
        <f>600/0.87*1.302</f>
        <v>897.9310344827587</v>
      </c>
    </row>
    <row r="53" spans="1:10" ht="13.5" thickBot="1">
      <c r="A53" s="184" t="s">
        <v>16</v>
      </c>
      <c r="B53" s="29">
        <f>18.71*1780.6015</f>
        <v>33315.054065000004</v>
      </c>
      <c r="C53" s="26">
        <f>E53-B53</f>
        <v>-5296.204065000005</v>
      </c>
      <c r="D53" s="39"/>
      <c r="E53" s="84">
        <v>28018.85</v>
      </c>
      <c r="F53" s="36">
        <f>B53*1</f>
        <v>33315.054065000004</v>
      </c>
      <c r="G53" s="36">
        <f>(2.252+3.16+0.23+2.9)*1780.6</f>
        <v>15209.885199999999</v>
      </c>
      <c r="H53" s="26">
        <f>F53-G53+C53</f>
        <v>12808.964800000002</v>
      </c>
      <c r="I53" s="235" t="s">
        <v>141</v>
      </c>
      <c r="J53" s="56">
        <f>1.15*1780.6</f>
        <v>2047.6899999999998</v>
      </c>
    </row>
    <row r="54" spans="1:12" ht="12.75">
      <c r="A54" s="185"/>
      <c r="B54" s="77"/>
      <c r="C54" s="75"/>
      <c r="D54" s="73"/>
      <c r="E54" s="75"/>
      <c r="F54" s="81"/>
      <c r="G54" s="75"/>
      <c r="H54" s="255"/>
      <c r="I54" s="54" t="s">
        <v>30</v>
      </c>
      <c r="J54" s="55">
        <f>2.78*1780.6</f>
        <v>4950.067999999999</v>
      </c>
      <c r="L54" s="144" t="s">
        <v>24</v>
      </c>
    </row>
    <row r="55" spans="1:10" ht="12.75">
      <c r="A55" s="185"/>
      <c r="B55" s="87"/>
      <c r="C55" s="88"/>
      <c r="D55" s="90"/>
      <c r="E55" s="88"/>
      <c r="F55" s="89"/>
      <c r="G55" s="88"/>
      <c r="H55" s="237"/>
      <c r="I55" s="54" t="s">
        <v>31</v>
      </c>
      <c r="J55" s="55">
        <f>1.28*1780.6</f>
        <v>2279.168</v>
      </c>
    </row>
    <row r="56" spans="1:12" ht="12.75">
      <c r="A56" s="185"/>
      <c r="B56" s="87"/>
      <c r="C56" s="88"/>
      <c r="D56" s="90"/>
      <c r="E56" s="88"/>
      <c r="F56" s="89"/>
      <c r="G56" s="88"/>
      <c r="H56" s="237"/>
      <c r="I56" s="256" t="s">
        <v>28</v>
      </c>
      <c r="J56" s="92">
        <v>4105</v>
      </c>
      <c r="L56" s="144" t="s">
        <v>24</v>
      </c>
    </row>
    <row r="57" spans="1:12" ht="24">
      <c r="A57" s="185"/>
      <c r="B57" s="87"/>
      <c r="C57" s="88"/>
      <c r="D57" s="90"/>
      <c r="E57" s="88"/>
      <c r="F57" s="89"/>
      <c r="G57" s="88"/>
      <c r="H57" s="237"/>
      <c r="I57" s="33" t="s">
        <v>165</v>
      </c>
      <c r="J57" s="68">
        <v>640</v>
      </c>
      <c r="L57" s="144" t="s">
        <v>24</v>
      </c>
    </row>
    <row r="58" spans="1:10" ht="36.75" thickBot="1">
      <c r="A58" s="185"/>
      <c r="B58" s="87"/>
      <c r="C58" s="88"/>
      <c r="D58" s="90"/>
      <c r="E58" s="88"/>
      <c r="F58" s="89"/>
      <c r="G58" s="88"/>
      <c r="H58" s="237"/>
      <c r="I58" s="257" t="s">
        <v>166</v>
      </c>
      <c r="J58" s="83">
        <v>2091</v>
      </c>
    </row>
    <row r="59" spans="1:10" ht="13.5" thickBot="1">
      <c r="A59" s="184" t="s">
        <v>17</v>
      </c>
      <c r="B59" s="93">
        <f>18.71*1780.6015</f>
        <v>33315.054065000004</v>
      </c>
      <c r="C59" s="94">
        <f>E59-B59</f>
        <v>-4149.344065000005</v>
      </c>
      <c r="D59" s="95"/>
      <c r="E59" s="101">
        <v>29165.71</v>
      </c>
      <c r="F59" s="93">
        <f>B59*1</f>
        <v>33315.054065000004</v>
      </c>
      <c r="G59" s="93">
        <f>(2.252+3.16+0.23+2.9)*1780.6</f>
        <v>15209.885199999999</v>
      </c>
      <c r="H59" s="94">
        <f>F59-G59+C59</f>
        <v>13955.824800000002</v>
      </c>
      <c r="I59" s="235" t="s">
        <v>141</v>
      </c>
      <c r="J59" s="56">
        <f>1.15*1780.6</f>
        <v>2047.6899999999998</v>
      </c>
    </row>
    <row r="60" spans="1:10" ht="12.75">
      <c r="A60" s="185"/>
      <c r="B60" s="77"/>
      <c r="C60" s="75"/>
      <c r="D60" s="73"/>
      <c r="E60" s="75"/>
      <c r="F60" s="81"/>
      <c r="G60" s="75"/>
      <c r="H60" s="255"/>
      <c r="I60" s="54" t="s">
        <v>30</v>
      </c>
      <c r="J60" s="55">
        <f>2.78*1780.6</f>
        <v>4950.067999999999</v>
      </c>
    </row>
    <row r="61" spans="1:10" ht="12.75">
      <c r="A61" s="185"/>
      <c r="B61" s="236"/>
      <c r="C61" s="38"/>
      <c r="D61" s="44"/>
      <c r="E61" s="38"/>
      <c r="F61" s="40"/>
      <c r="G61" s="88"/>
      <c r="H61" s="237"/>
      <c r="I61" s="54" t="s">
        <v>31</v>
      </c>
      <c r="J61" s="55">
        <f>1.28*1780.6</f>
        <v>2279.168</v>
      </c>
    </row>
    <row r="62" spans="1:10" ht="24">
      <c r="A62" s="185"/>
      <c r="B62" s="258"/>
      <c r="C62" s="38"/>
      <c r="D62" s="44"/>
      <c r="E62" s="44"/>
      <c r="F62" s="258"/>
      <c r="G62" s="90"/>
      <c r="H62" s="259"/>
      <c r="I62" s="100" t="s">
        <v>167</v>
      </c>
      <c r="J62" s="91">
        <v>7718</v>
      </c>
    </row>
    <row r="63" spans="1:10" ht="36.75" thickBot="1">
      <c r="A63" s="186"/>
      <c r="B63" s="45"/>
      <c r="C63" s="238"/>
      <c r="D63" s="239"/>
      <c r="E63" s="239"/>
      <c r="F63" s="45"/>
      <c r="G63" s="72"/>
      <c r="H63" s="240"/>
      <c r="I63" s="260" t="s">
        <v>168</v>
      </c>
      <c r="J63" s="103">
        <v>776</v>
      </c>
    </row>
    <row r="64" spans="1:10" ht="13.5" thickBot="1">
      <c r="A64" s="184" t="s">
        <v>18</v>
      </c>
      <c r="B64" s="93">
        <f>18.71*1780.6015</f>
        <v>33315.054065000004</v>
      </c>
      <c r="C64" s="26">
        <f>E64-B64</f>
        <v>-2836.424065000003</v>
      </c>
      <c r="D64" s="242"/>
      <c r="E64" s="43">
        <v>30478.63</v>
      </c>
      <c r="F64" s="36">
        <f>B64*1</f>
        <v>33315.054065000004</v>
      </c>
      <c r="G64" s="36">
        <f>(2.252+3.16+0.23+2.9)*1780.6</f>
        <v>15209.885199999999</v>
      </c>
      <c r="H64" s="26">
        <f>F64-G64+C64</f>
        <v>15268.744800000004</v>
      </c>
      <c r="I64" s="235" t="s">
        <v>141</v>
      </c>
      <c r="J64" s="56">
        <f>1.15*1780.6</f>
        <v>2047.6899999999998</v>
      </c>
    </row>
    <row r="65" spans="1:10" ht="12.75">
      <c r="A65" s="185"/>
      <c r="B65" s="77"/>
      <c r="C65" s="75"/>
      <c r="D65" s="73"/>
      <c r="E65" s="75"/>
      <c r="F65" s="81"/>
      <c r="G65" s="75"/>
      <c r="H65" s="255"/>
      <c r="I65" s="54" t="s">
        <v>30</v>
      </c>
      <c r="J65" s="55">
        <f>2.78*1780.6</f>
        <v>4950.067999999999</v>
      </c>
    </row>
    <row r="66" spans="1:10" ht="12.75">
      <c r="A66" s="185"/>
      <c r="B66" s="87"/>
      <c r="C66" s="88"/>
      <c r="D66" s="90"/>
      <c r="E66" s="88"/>
      <c r="F66" s="89"/>
      <c r="G66" s="88"/>
      <c r="H66" s="237"/>
      <c r="I66" s="54" t="s">
        <v>31</v>
      </c>
      <c r="J66" s="55">
        <f>1.28*1780.6</f>
        <v>2279.168</v>
      </c>
    </row>
    <row r="67" spans="1:10" ht="12.75">
      <c r="A67" s="185"/>
      <c r="B67" s="87"/>
      <c r="C67" s="88"/>
      <c r="D67" s="90"/>
      <c r="E67" s="88"/>
      <c r="F67" s="89"/>
      <c r="G67" s="88"/>
      <c r="H67" s="237"/>
      <c r="I67" s="261" t="s">
        <v>169</v>
      </c>
      <c r="J67" s="86">
        <v>3000</v>
      </c>
    </row>
    <row r="68" spans="1:10" ht="36.75" thickBot="1">
      <c r="A68" s="186"/>
      <c r="B68" s="79"/>
      <c r="C68" s="74"/>
      <c r="D68" s="72"/>
      <c r="E68" s="74"/>
      <c r="F68" s="102"/>
      <c r="G68" s="74"/>
      <c r="H68" s="252"/>
      <c r="I68" s="262" t="s">
        <v>170</v>
      </c>
      <c r="J68" s="103">
        <v>1111</v>
      </c>
    </row>
    <row r="69" spans="1:10" ht="13.5" thickBot="1">
      <c r="A69" s="187" t="s">
        <v>19</v>
      </c>
      <c r="B69" s="93">
        <f>18.71*1780.6015</f>
        <v>33315.054065000004</v>
      </c>
      <c r="C69" s="26">
        <f>E69-B69</f>
        <v>-2590.2540650000046</v>
      </c>
      <c r="D69" s="263"/>
      <c r="E69" s="43">
        <v>30724.8</v>
      </c>
      <c r="F69" s="36">
        <f>B69*1</f>
        <v>33315.054065000004</v>
      </c>
      <c r="G69" s="36">
        <f>(2.252+3.16+0.23+2.9)*1780.6</f>
        <v>15209.885199999999</v>
      </c>
      <c r="H69" s="26">
        <f>F69-G69+C69</f>
        <v>15514.914800000002</v>
      </c>
      <c r="I69" s="235" t="s">
        <v>141</v>
      </c>
      <c r="J69" s="56">
        <f>1.15*1780.6</f>
        <v>2047.6899999999998</v>
      </c>
    </row>
    <row r="70" spans="1:10" ht="12.75">
      <c r="A70" s="185"/>
      <c r="B70" s="49"/>
      <c r="C70" s="37"/>
      <c r="D70" s="264"/>
      <c r="E70" s="53"/>
      <c r="F70" s="51"/>
      <c r="G70" s="75"/>
      <c r="H70" s="255"/>
      <c r="I70" s="54" t="s">
        <v>30</v>
      </c>
      <c r="J70" s="55">
        <f>2.78*1780.6</f>
        <v>4950.067999999999</v>
      </c>
    </row>
    <row r="71" spans="1:10" ht="12.75">
      <c r="A71" s="185"/>
      <c r="B71" s="236"/>
      <c r="C71" s="38"/>
      <c r="D71" s="265"/>
      <c r="E71" s="28"/>
      <c r="F71" s="40"/>
      <c r="G71" s="88"/>
      <c r="H71" s="237"/>
      <c r="I71" s="54" t="s">
        <v>31</v>
      </c>
      <c r="J71" s="55">
        <f>1.28*1780.6</f>
        <v>2279.168</v>
      </c>
    </row>
    <row r="72" spans="1:10" ht="24">
      <c r="A72" s="185"/>
      <c r="B72" s="266"/>
      <c r="C72" s="267"/>
      <c r="D72" s="265"/>
      <c r="E72" s="268"/>
      <c r="F72" s="266"/>
      <c r="G72" s="90"/>
      <c r="H72" s="259"/>
      <c r="I72" s="269" t="s">
        <v>171</v>
      </c>
      <c r="J72" s="270">
        <f>1700/60*50</f>
        <v>1416.6666666666665</v>
      </c>
    </row>
    <row r="73" spans="1:10" ht="12.75">
      <c r="A73" s="185"/>
      <c r="B73" s="266"/>
      <c r="C73" s="267"/>
      <c r="D73" s="265"/>
      <c r="E73" s="268"/>
      <c r="F73" s="266"/>
      <c r="G73" s="90"/>
      <c r="H73" s="259"/>
      <c r="I73" s="31" t="s">
        <v>172</v>
      </c>
      <c r="J73" s="83">
        <v>311</v>
      </c>
    </row>
    <row r="74" spans="1:10" ht="24">
      <c r="A74" s="185"/>
      <c r="B74" s="266"/>
      <c r="C74" s="267"/>
      <c r="D74" s="265"/>
      <c r="E74" s="268"/>
      <c r="F74" s="266"/>
      <c r="G74" s="90"/>
      <c r="H74" s="259"/>
      <c r="I74" s="62" t="s">
        <v>173</v>
      </c>
      <c r="J74" s="271">
        <f>810+276</f>
        <v>1086</v>
      </c>
    </row>
    <row r="75" spans="1:10" ht="12.75">
      <c r="A75" s="185"/>
      <c r="B75" s="266"/>
      <c r="C75" s="267"/>
      <c r="D75" s="265"/>
      <c r="E75" s="268"/>
      <c r="F75" s="266"/>
      <c r="G75" s="90"/>
      <c r="H75" s="259"/>
      <c r="I75" s="272" t="s">
        <v>33</v>
      </c>
      <c r="J75" s="271">
        <v>748</v>
      </c>
    </row>
    <row r="76" spans="1:10" ht="12.75">
      <c r="A76" s="185"/>
      <c r="B76" s="266"/>
      <c r="C76" s="267"/>
      <c r="D76" s="265"/>
      <c r="E76" s="268"/>
      <c r="F76" s="266"/>
      <c r="G76" s="90"/>
      <c r="H76" s="259"/>
      <c r="I76" s="272" t="s">
        <v>174</v>
      </c>
      <c r="J76" s="270">
        <f>200/0.87*1.302</f>
        <v>299.3103448275862</v>
      </c>
    </row>
    <row r="77" spans="1:10" ht="13.5" thickBot="1">
      <c r="A77" s="185"/>
      <c r="B77" s="266"/>
      <c r="C77" s="267"/>
      <c r="D77" s="265"/>
      <c r="E77" s="268"/>
      <c r="F77" s="266"/>
      <c r="G77" s="90"/>
      <c r="H77" s="259"/>
      <c r="I77" s="241" t="s">
        <v>175</v>
      </c>
      <c r="J77" s="273">
        <v>470</v>
      </c>
    </row>
    <row r="78" spans="1:10" ht="13.5" thickBot="1">
      <c r="A78" s="184" t="s">
        <v>20</v>
      </c>
      <c r="B78" s="93">
        <f>18.71*1780.6015</f>
        <v>33315.054065000004</v>
      </c>
      <c r="C78" s="26">
        <f>E78-B78</f>
        <v>-1535.5640650000023</v>
      </c>
      <c r="D78" s="82"/>
      <c r="E78" s="26">
        <v>31779.49</v>
      </c>
      <c r="F78" s="36">
        <f>B78*1</f>
        <v>33315.054065000004</v>
      </c>
      <c r="G78" s="36">
        <f>(2.252+3.16+0.23+2.9)*1780.6</f>
        <v>15209.885199999999</v>
      </c>
      <c r="H78" s="26">
        <f>F78-G78+C78</f>
        <v>16569.604800000005</v>
      </c>
      <c r="I78" s="235" t="s">
        <v>141</v>
      </c>
      <c r="J78" s="56">
        <f>1.15*1780.6</f>
        <v>2047.6899999999998</v>
      </c>
    </row>
    <row r="79" spans="1:10" ht="12.75">
      <c r="A79" s="185"/>
      <c r="B79" s="49"/>
      <c r="C79" s="37"/>
      <c r="D79" s="264"/>
      <c r="E79" s="53"/>
      <c r="F79" s="51"/>
      <c r="G79" s="274"/>
      <c r="H79" s="255"/>
      <c r="I79" s="54" t="s">
        <v>30</v>
      </c>
      <c r="J79" s="55">
        <f>2.78*1780.6</f>
        <v>4950.067999999999</v>
      </c>
    </row>
    <row r="80" spans="1:10" ht="12.75">
      <c r="A80" s="185"/>
      <c r="B80" s="236"/>
      <c r="C80" s="38"/>
      <c r="D80" s="265"/>
      <c r="E80" s="28"/>
      <c r="F80" s="40"/>
      <c r="G80" s="275"/>
      <c r="H80" s="237"/>
      <c r="I80" s="54" t="s">
        <v>31</v>
      </c>
      <c r="J80" s="55">
        <f>1.28*1780.6</f>
        <v>2279.168</v>
      </c>
    </row>
    <row r="81" spans="1:10" ht="13.5" thickBot="1">
      <c r="A81" s="185"/>
      <c r="B81" s="276"/>
      <c r="C81" s="238"/>
      <c r="D81" s="277"/>
      <c r="E81" s="69"/>
      <c r="F81" s="64"/>
      <c r="G81" s="278"/>
      <c r="H81" s="252"/>
      <c r="I81" s="41" t="s">
        <v>176</v>
      </c>
      <c r="J81" s="61">
        <v>10</v>
      </c>
    </row>
    <row r="82" spans="1:10" ht="12.75">
      <c r="A82" s="12" t="s">
        <v>21</v>
      </c>
      <c r="B82" s="13">
        <f>SUM(B8:B78)</f>
        <v>388669.80144000007</v>
      </c>
      <c r="C82" s="30">
        <f>SUM(C8:C78)</f>
        <v>-9526.311440000045</v>
      </c>
      <c r="D82" s="21"/>
      <c r="E82" s="27">
        <f>SUM(E8:E81)</f>
        <v>379143.49</v>
      </c>
      <c r="F82" s="18">
        <f>SUM(F8:F78)</f>
        <v>388669.80144000007</v>
      </c>
      <c r="G82" s="71">
        <f>SUM(G8:G78)</f>
        <v>185061.31919999997</v>
      </c>
      <c r="H82" s="19">
        <f>SUM(H8:H78)</f>
        <v>194082.17080000005</v>
      </c>
      <c r="I82" s="22"/>
      <c r="J82" s="57"/>
    </row>
    <row r="83" spans="1:10" ht="13.5" thickBot="1">
      <c r="A83" s="6"/>
      <c r="B83" s="7"/>
      <c r="C83" s="8"/>
      <c r="D83" s="8"/>
      <c r="E83" s="9"/>
      <c r="F83" s="11"/>
      <c r="G83" s="11"/>
      <c r="H83" s="11"/>
      <c r="I83" s="17" t="s">
        <v>22</v>
      </c>
      <c r="J83" s="58">
        <f>SUM(J8:J81)</f>
        <v>256844.79204597705</v>
      </c>
    </row>
    <row r="84" spans="1:10" ht="13.5" thickBot="1">
      <c r="A84" s="4"/>
      <c r="B84" s="1"/>
      <c r="C84" s="2"/>
      <c r="D84" s="2"/>
      <c r="E84" s="3"/>
      <c r="F84" s="188"/>
      <c r="G84" s="189"/>
      <c r="H84" s="189"/>
      <c r="I84" s="190"/>
      <c r="J84" s="59"/>
    </row>
    <row r="85" spans="9:10" ht="13.5" thickBot="1">
      <c r="I85" s="25" t="s">
        <v>177</v>
      </c>
      <c r="J85" s="60">
        <f>H82+J7-J83</f>
        <v>19176.098754022998</v>
      </c>
    </row>
    <row r="88" ht="9.75" customHeight="1"/>
    <row r="91" ht="35.25" customHeight="1"/>
    <row r="101" ht="15" customHeight="1"/>
    <row r="104" ht="14.25" customHeight="1"/>
    <row r="105" spans="1:10" ht="15.75">
      <c r="A105" s="197" t="s">
        <v>35</v>
      </c>
      <c r="B105" s="197"/>
      <c r="C105" s="197"/>
      <c r="D105" s="197"/>
      <c r="E105" s="197"/>
      <c r="F105" s="197"/>
      <c r="G105" s="197"/>
      <c r="H105" s="197"/>
      <c r="I105" s="197"/>
      <c r="J105" s="197"/>
    </row>
    <row r="106" spans="1:10" ht="15.75">
      <c r="A106" s="198" t="s">
        <v>25</v>
      </c>
      <c r="B106" s="198"/>
      <c r="C106" s="198"/>
      <c r="D106" s="198"/>
      <c r="E106" s="198"/>
      <c r="F106" s="198"/>
      <c r="G106" s="198"/>
      <c r="H106" s="198"/>
      <c r="I106" s="198"/>
      <c r="J106" s="198"/>
    </row>
    <row r="107" ht="13.5" thickBot="1">
      <c r="G107" s="10"/>
    </row>
    <row r="108" spans="1:10" ht="26.25" customHeight="1" thickBot="1">
      <c r="A108" s="199"/>
      <c r="B108" s="202" t="s">
        <v>23</v>
      </c>
      <c r="C108" s="203"/>
      <c r="D108" s="203"/>
      <c r="E108" s="204"/>
      <c r="F108" s="202" t="s">
        <v>26</v>
      </c>
      <c r="G108" s="203"/>
      <c r="H108" s="203"/>
      <c r="I108" s="203"/>
      <c r="J108" s="204"/>
    </row>
    <row r="109" spans="1:10" ht="13.5" thickBot="1">
      <c r="A109" s="200"/>
      <c r="B109" s="187" t="s">
        <v>0</v>
      </c>
      <c r="C109" s="206" t="s">
        <v>32</v>
      </c>
      <c r="D109" s="187" t="s">
        <v>1</v>
      </c>
      <c r="E109" s="187" t="s">
        <v>2</v>
      </c>
      <c r="F109" s="187" t="s">
        <v>3</v>
      </c>
      <c r="G109" s="187" t="s">
        <v>4</v>
      </c>
      <c r="H109" s="187" t="s">
        <v>5</v>
      </c>
      <c r="I109" s="192" t="s">
        <v>6</v>
      </c>
      <c r="J109" s="193"/>
    </row>
    <row r="110" spans="1:10" ht="13.5" thickBot="1">
      <c r="A110" s="201"/>
      <c r="B110" s="205"/>
      <c r="C110" s="207"/>
      <c r="D110" s="205"/>
      <c r="E110" s="205"/>
      <c r="F110" s="191"/>
      <c r="G110" s="191"/>
      <c r="H110" s="185"/>
      <c r="I110" s="5" t="s">
        <v>7</v>
      </c>
      <c r="J110" s="5" t="s">
        <v>8</v>
      </c>
    </row>
    <row r="111" spans="1:10" ht="13.5" thickBot="1">
      <c r="A111" s="20" t="s">
        <v>36</v>
      </c>
      <c r="B111" s="194"/>
      <c r="C111" s="195"/>
      <c r="D111" s="195"/>
      <c r="E111" s="196"/>
      <c r="F111" s="15"/>
      <c r="G111" s="16"/>
      <c r="H111" s="16"/>
      <c r="I111" s="23" t="s">
        <v>37</v>
      </c>
      <c r="J111" s="35">
        <v>19176.1</v>
      </c>
    </row>
    <row r="112" spans="1:10" ht="13.5" thickBot="1">
      <c r="A112" s="184" t="s">
        <v>9</v>
      </c>
      <c r="B112" s="93">
        <f>18.71*1780.6015</f>
        <v>33315.054065000004</v>
      </c>
      <c r="C112" s="26">
        <f>E112-B112</f>
        <v>-1616.9440650000033</v>
      </c>
      <c r="D112" s="42"/>
      <c r="E112" s="109">
        <v>31698.11</v>
      </c>
      <c r="F112" s="52">
        <f>B112*1</f>
        <v>33315.054065000004</v>
      </c>
      <c r="G112" s="36">
        <f>(2.252+3.16+0.23+2.9)*1780.6</f>
        <v>15209.885199999999</v>
      </c>
      <c r="H112" s="26">
        <f>F112-G112+C112</f>
        <v>16488.224800000004</v>
      </c>
      <c r="I112" s="67" t="s">
        <v>30</v>
      </c>
      <c r="J112" s="56">
        <f>3.77*1780.6</f>
        <v>6712.862</v>
      </c>
    </row>
    <row r="113" spans="1:10" ht="12.75">
      <c r="A113" s="185"/>
      <c r="B113" s="87"/>
      <c r="C113" s="88"/>
      <c r="D113" s="90"/>
      <c r="E113" s="85"/>
      <c r="F113" s="88"/>
      <c r="G113" s="88"/>
      <c r="H113" s="85"/>
      <c r="I113" s="54" t="s">
        <v>31</v>
      </c>
      <c r="J113" s="55">
        <f>1.28*1780.6</f>
        <v>2279.168</v>
      </c>
    </row>
    <row r="114" spans="1:10" ht="12.75">
      <c r="A114" s="185"/>
      <c r="B114" s="87"/>
      <c r="C114" s="88"/>
      <c r="D114" s="90"/>
      <c r="E114" s="85"/>
      <c r="F114" s="88"/>
      <c r="G114" s="88"/>
      <c r="H114" s="85"/>
      <c r="I114" s="97" t="s">
        <v>58</v>
      </c>
      <c r="J114" s="70">
        <v>10</v>
      </c>
    </row>
    <row r="115" spans="1:10" ht="13.5" customHeight="1" thickBot="1">
      <c r="A115" s="185"/>
      <c r="B115" s="87"/>
      <c r="C115" s="88"/>
      <c r="D115" s="90"/>
      <c r="E115" s="85"/>
      <c r="F115" s="88"/>
      <c r="G115" s="88"/>
      <c r="H115" s="85"/>
      <c r="I115" s="62" t="s">
        <v>39</v>
      </c>
      <c r="J115" s="83">
        <v>276</v>
      </c>
    </row>
    <row r="116" spans="1:10" ht="13.5" customHeight="1" thickBot="1">
      <c r="A116" s="184" t="s">
        <v>10</v>
      </c>
      <c r="B116" s="93">
        <f>18.71*1780.6015</f>
        <v>33315.054065000004</v>
      </c>
      <c r="C116" s="26">
        <f>E116-B116</f>
        <v>-4569.614065000005</v>
      </c>
      <c r="D116" s="42"/>
      <c r="E116" s="109">
        <v>28745.44</v>
      </c>
      <c r="F116" s="36">
        <f>B116*1</f>
        <v>33315.054065000004</v>
      </c>
      <c r="G116" s="36">
        <f>(2.252+3.16+0.23+2.9)*1780.6</f>
        <v>15209.885199999999</v>
      </c>
      <c r="H116" s="26">
        <f>F116-G116+C116</f>
        <v>13535.554800000002</v>
      </c>
      <c r="I116" s="111" t="s">
        <v>30</v>
      </c>
      <c r="J116" s="56">
        <f>3.77*1780.6</f>
        <v>6712.862</v>
      </c>
    </row>
    <row r="117" spans="1:10" ht="12.75">
      <c r="A117" s="185"/>
      <c r="B117" s="87"/>
      <c r="C117" s="88"/>
      <c r="D117" s="90"/>
      <c r="E117" s="88"/>
      <c r="F117" s="89"/>
      <c r="G117" s="88"/>
      <c r="H117" s="85"/>
      <c r="I117" s="54" t="s">
        <v>31</v>
      </c>
      <c r="J117" s="55">
        <f>1.28*1780.6</f>
        <v>2279.168</v>
      </c>
    </row>
    <row r="118" spans="1:10" ht="13.5" thickBot="1">
      <c r="A118" s="185"/>
      <c r="B118" s="87"/>
      <c r="C118" s="88"/>
      <c r="D118" s="90"/>
      <c r="E118" s="88"/>
      <c r="F118" s="89"/>
      <c r="G118" s="88"/>
      <c r="H118" s="85"/>
      <c r="I118" s="66" t="s">
        <v>40</v>
      </c>
      <c r="J118" s="70">
        <v>320</v>
      </c>
    </row>
    <row r="119" spans="1:10" ht="13.5" thickBot="1">
      <c r="A119" s="184" t="s">
        <v>11</v>
      </c>
      <c r="B119" s="93">
        <f>18.71*1780.6015</f>
        <v>33315.054065000004</v>
      </c>
      <c r="C119" s="26">
        <f>E119-B119</f>
        <v>-3320.684065000005</v>
      </c>
      <c r="D119" s="42"/>
      <c r="E119" s="109">
        <v>29994.37</v>
      </c>
      <c r="F119" s="36">
        <f>B119*1</f>
        <v>33315.054065000004</v>
      </c>
      <c r="G119" s="36">
        <f>(2.252+3.16+0.23+2.9)*1780.6</f>
        <v>15209.885199999999</v>
      </c>
      <c r="H119" s="26">
        <f>F119-G119+C119</f>
        <v>14784.484800000002</v>
      </c>
      <c r="I119" s="111" t="s">
        <v>30</v>
      </c>
      <c r="J119" s="56">
        <f>3.77*1780.6</f>
        <v>6712.862</v>
      </c>
    </row>
    <row r="120" spans="1:10" ht="12.75">
      <c r="A120" s="185"/>
      <c r="B120" s="122"/>
      <c r="C120" s="38"/>
      <c r="D120" s="44"/>
      <c r="E120" s="123"/>
      <c r="F120" s="40"/>
      <c r="G120" s="38"/>
      <c r="H120" s="28"/>
      <c r="I120" s="54" t="s">
        <v>31</v>
      </c>
      <c r="J120" s="55">
        <f>1.28*1780.6</f>
        <v>2279.168</v>
      </c>
    </row>
    <row r="121" spans="1:10" ht="24.75" thickBot="1">
      <c r="A121" s="185"/>
      <c r="B121" s="87"/>
      <c r="C121" s="88"/>
      <c r="D121" s="90"/>
      <c r="E121" s="88"/>
      <c r="F121" s="89"/>
      <c r="G121" s="88"/>
      <c r="H121" s="85"/>
      <c r="I121" s="121" t="s">
        <v>59</v>
      </c>
      <c r="J121" s="114">
        <v>2267</v>
      </c>
    </row>
    <row r="122" spans="1:10" ht="13.5" thickBot="1">
      <c r="A122" s="184" t="s">
        <v>12</v>
      </c>
      <c r="B122" s="93">
        <f>18.71*1780.6015</f>
        <v>33315.054065000004</v>
      </c>
      <c r="C122" s="26">
        <f>E122-B122</f>
        <v>-1147.554065000004</v>
      </c>
      <c r="D122" s="42"/>
      <c r="E122" s="43">
        <v>32167.5</v>
      </c>
      <c r="F122" s="36">
        <f>B122*1</f>
        <v>33315.054065000004</v>
      </c>
      <c r="G122" s="36">
        <f>(2.252+3.16+0.23+2.9)*1780.6</f>
        <v>15209.885199999999</v>
      </c>
      <c r="H122" s="26">
        <f>F122-G122+C122</f>
        <v>16957.614800000003</v>
      </c>
      <c r="I122" s="67" t="s">
        <v>30</v>
      </c>
      <c r="J122" s="56">
        <f>3.77*1780.6</f>
        <v>6712.862</v>
      </c>
    </row>
    <row r="123" spans="1:10" ht="12.75">
      <c r="A123" s="185"/>
      <c r="B123" s="87"/>
      <c r="C123" s="88"/>
      <c r="D123" s="90"/>
      <c r="E123" s="88"/>
      <c r="F123" s="89"/>
      <c r="G123" s="88"/>
      <c r="H123" s="85"/>
      <c r="I123" s="54" t="s">
        <v>31</v>
      </c>
      <c r="J123" s="55">
        <f>1.28*1780.6</f>
        <v>2279.168</v>
      </c>
    </row>
    <row r="124" spans="1:10" ht="12.75">
      <c r="A124" s="185"/>
      <c r="B124" s="87"/>
      <c r="C124" s="88"/>
      <c r="D124" s="90"/>
      <c r="E124" s="88"/>
      <c r="F124" s="89"/>
      <c r="G124" s="88"/>
      <c r="H124" s="85"/>
      <c r="I124" s="67" t="s">
        <v>41</v>
      </c>
      <c r="J124" s="86">
        <v>10000</v>
      </c>
    </row>
    <row r="125" spans="1:10" ht="13.5" thickBot="1">
      <c r="A125" s="185"/>
      <c r="B125" s="87"/>
      <c r="C125" s="88"/>
      <c r="D125" s="90"/>
      <c r="E125" s="88"/>
      <c r="F125" s="89"/>
      <c r="G125" s="88"/>
      <c r="H125" s="85"/>
      <c r="I125" s="97" t="s">
        <v>60</v>
      </c>
      <c r="J125" s="70">
        <v>38300</v>
      </c>
    </row>
    <row r="126" spans="1:10" ht="13.5" thickBot="1">
      <c r="A126" s="187" t="s">
        <v>13</v>
      </c>
      <c r="B126" s="93">
        <f>18.71*1780.6015</f>
        <v>33315.054065000004</v>
      </c>
      <c r="C126" s="26">
        <f>E126-B126</f>
        <v>-2421.014065000003</v>
      </c>
      <c r="D126" s="48"/>
      <c r="E126" s="43">
        <v>30894.04</v>
      </c>
      <c r="F126" s="36">
        <f>B126*1</f>
        <v>33315.054065000004</v>
      </c>
      <c r="G126" s="36">
        <f>(2.252+3.16+0.23+2.9)*1780.6</f>
        <v>15209.885199999999</v>
      </c>
      <c r="H126" s="26">
        <f>F126-G126+C126</f>
        <v>15684.154800000004</v>
      </c>
      <c r="I126" s="111" t="s">
        <v>30</v>
      </c>
      <c r="J126" s="56">
        <f>3.77*1780.6</f>
        <v>6712.862</v>
      </c>
    </row>
    <row r="127" spans="1:10" ht="13.5" thickBot="1">
      <c r="A127" s="185"/>
      <c r="B127" s="76"/>
      <c r="C127" s="75"/>
      <c r="D127" s="73"/>
      <c r="E127" s="73"/>
      <c r="F127" s="76"/>
      <c r="G127" s="73"/>
      <c r="H127" s="105"/>
      <c r="I127" s="54" t="s">
        <v>31</v>
      </c>
      <c r="J127" s="55">
        <f>1.28*1780.6</f>
        <v>2279.168</v>
      </c>
    </row>
    <row r="128" spans="1:11" ht="13.5" thickBot="1">
      <c r="A128" s="187" t="s">
        <v>14</v>
      </c>
      <c r="B128" s="93">
        <f>18.71*1780.6011</f>
        <v>33315.046581</v>
      </c>
      <c r="C128" s="26">
        <f>E128-B128</f>
        <v>386.92341899999883</v>
      </c>
      <c r="D128" s="42"/>
      <c r="E128" s="43">
        <v>33701.97</v>
      </c>
      <c r="F128" s="36">
        <f>B128*1</f>
        <v>33315.046581</v>
      </c>
      <c r="G128" s="36">
        <f>(2.252+3.16+0.23+2.9)*1780.6</f>
        <v>15209.885199999999</v>
      </c>
      <c r="H128" s="26">
        <f>F128-G128+C128</f>
        <v>18492.084800000004</v>
      </c>
      <c r="I128" s="67" t="s">
        <v>30</v>
      </c>
      <c r="J128" s="56">
        <f>3.77*1780.6</f>
        <v>6712.862</v>
      </c>
      <c r="K128" s="34"/>
    </row>
    <row r="129" spans="1:10" ht="15" customHeight="1">
      <c r="A129" s="185"/>
      <c r="B129" s="77"/>
      <c r="C129" s="75"/>
      <c r="D129" s="73"/>
      <c r="E129" s="78"/>
      <c r="F129" s="88"/>
      <c r="G129" s="88"/>
      <c r="H129" s="85"/>
      <c r="I129" s="54" t="s">
        <v>31</v>
      </c>
      <c r="J129" s="55">
        <f>1.28*1780.6</f>
        <v>2279.168</v>
      </c>
    </row>
    <row r="130" spans="1:10" ht="12.75" customHeight="1" thickBot="1">
      <c r="A130" s="185"/>
      <c r="B130" s="87"/>
      <c r="C130" s="88"/>
      <c r="D130" s="90"/>
      <c r="E130" s="85"/>
      <c r="F130" s="88"/>
      <c r="G130" s="88"/>
      <c r="H130" s="85"/>
      <c r="I130" s="117" t="s">
        <v>27</v>
      </c>
      <c r="J130" s="104">
        <v>5210</v>
      </c>
    </row>
    <row r="131" spans="1:10" ht="13.5" thickBot="1">
      <c r="A131" s="184" t="s">
        <v>15</v>
      </c>
      <c r="B131" s="29">
        <f>17.31*1780.6011</f>
        <v>30822.205040999997</v>
      </c>
      <c r="C131" s="26">
        <f>E131-B131</f>
        <v>-689.305040999996</v>
      </c>
      <c r="D131" s="42"/>
      <c r="E131" s="26">
        <v>30132.9</v>
      </c>
      <c r="F131" s="52">
        <f>B131*1</f>
        <v>30822.205040999997</v>
      </c>
      <c r="G131" s="36">
        <f>(2.252+3.16+0.23+2.9)*1780.6</f>
        <v>15209.885199999999</v>
      </c>
      <c r="H131" s="26">
        <f>F131-G131+C131</f>
        <v>14923.014800000003</v>
      </c>
      <c r="I131" s="111" t="s">
        <v>30</v>
      </c>
      <c r="J131" s="56">
        <f>3.77*1780.6</f>
        <v>6712.862</v>
      </c>
    </row>
    <row r="132" spans="1:10" ht="12.75">
      <c r="A132" s="185"/>
      <c r="B132" s="87"/>
      <c r="C132" s="88"/>
      <c r="D132" s="90"/>
      <c r="E132" s="85"/>
      <c r="F132" s="88"/>
      <c r="G132" s="88"/>
      <c r="H132" s="85"/>
      <c r="I132" s="112" t="s">
        <v>61</v>
      </c>
      <c r="J132" s="86">
        <v>1192</v>
      </c>
    </row>
    <row r="133" spans="1:10" ht="12.75">
      <c r="A133" s="185"/>
      <c r="B133" s="87"/>
      <c r="C133" s="88"/>
      <c r="D133" s="90"/>
      <c r="E133" s="85"/>
      <c r="F133" s="88"/>
      <c r="G133" s="88"/>
      <c r="H133" s="85"/>
      <c r="I133" s="112" t="s">
        <v>28</v>
      </c>
      <c r="J133" s="92">
        <v>4105</v>
      </c>
    </row>
    <row r="134" spans="1:10" ht="13.5" thickBot="1">
      <c r="A134" s="186"/>
      <c r="B134" s="79"/>
      <c r="C134" s="74"/>
      <c r="D134" s="72"/>
      <c r="E134" s="80"/>
      <c r="F134" s="74"/>
      <c r="G134" s="74"/>
      <c r="H134" s="80"/>
      <c r="I134" s="115" t="s">
        <v>29</v>
      </c>
      <c r="J134" s="116">
        <v>2397.6</v>
      </c>
    </row>
    <row r="135" spans="1:10" ht="13.5" thickBot="1">
      <c r="A135" s="184" t="s">
        <v>16</v>
      </c>
      <c r="B135" s="29">
        <f>17.31*1780.6011</f>
        <v>30822.205040999997</v>
      </c>
      <c r="C135" s="26">
        <f>E135-B135</f>
        <v>3391.8049590000046</v>
      </c>
      <c r="D135" s="39"/>
      <c r="E135" s="84">
        <v>34214.01</v>
      </c>
      <c r="F135" s="36">
        <f>B135*1</f>
        <v>30822.205040999997</v>
      </c>
      <c r="G135" s="36">
        <f>(2.252+3.16+0.23+2.9)*1780.6</f>
        <v>15209.885199999999</v>
      </c>
      <c r="H135" s="26">
        <f>F135-G135+C135</f>
        <v>19004.124800000005</v>
      </c>
      <c r="I135" s="111" t="s">
        <v>30</v>
      </c>
      <c r="J135" s="56">
        <f>3.77*1780.6</f>
        <v>6712.862</v>
      </c>
    </row>
    <row r="136" spans="1:10" ht="12.75">
      <c r="A136" s="185"/>
      <c r="B136" s="77"/>
      <c r="C136" s="75"/>
      <c r="D136" s="73"/>
      <c r="E136" s="75"/>
      <c r="F136" s="81"/>
      <c r="G136" s="75"/>
      <c r="H136" s="78"/>
      <c r="I136" s="112" t="s">
        <v>42</v>
      </c>
      <c r="J136" s="55">
        <v>315.5</v>
      </c>
    </row>
    <row r="137" spans="1:10" ht="24">
      <c r="A137" s="185"/>
      <c r="B137" s="87"/>
      <c r="C137" s="88"/>
      <c r="D137" s="90"/>
      <c r="E137" s="88"/>
      <c r="F137" s="89"/>
      <c r="G137" s="88"/>
      <c r="H137" s="85"/>
      <c r="I137" s="66" t="s">
        <v>62</v>
      </c>
      <c r="J137" s="92">
        <f>310*2+13*3</f>
        <v>659</v>
      </c>
    </row>
    <row r="138" spans="1:10" ht="13.5" thickBot="1">
      <c r="A138" s="185"/>
      <c r="B138" s="87"/>
      <c r="C138" s="88"/>
      <c r="D138" s="90"/>
      <c r="E138" s="88"/>
      <c r="F138" s="89"/>
      <c r="G138" s="88"/>
      <c r="H138" s="85"/>
      <c r="I138" s="121" t="s">
        <v>43</v>
      </c>
      <c r="J138" s="68">
        <v>4300</v>
      </c>
    </row>
    <row r="139" spans="1:10" ht="13.5" thickBot="1">
      <c r="A139" s="184" t="s">
        <v>17</v>
      </c>
      <c r="B139" s="29">
        <f>17.31*1780.6011</f>
        <v>30822.205040999997</v>
      </c>
      <c r="C139" s="94">
        <f>E139-B139</f>
        <v>-248.02504099999715</v>
      </c>
      <c r="D139" s="95"/>
      <c r="E139" s="101">
        <v>30574.18</v>
      </c>
      <c r="F139" s="93">
        <f>B139*1</f>
        <v>30822.205040999997</v>
      </c>
      <c r="G139" s="36">
        <f>(2.252+3.16+0.23+2.9)*1780.6</f>
        <v>15209.885199999999</v>
      </c>
      <c r="H139" s="94">
        <f>F139-G139+C139</f>
        <v>15364.294800000001</v>
      </c>
      <c r="I139" s="141" t="s">
        <v>30</v>
      </c>
      <c r="J139" s="56">
        <f>3.77*1780.6</f>
        <v>6712.862</v>
      </c>
    </row>
    <row r="140" spans="1:10" ht="27" customHeight="1">
      <c r="A140" s="185"/>
      <c r="B140" s="77"/>
      <c r="C140" s="75"/>
      <c r="D140" s="73"/>
      <c r="E140" s="75"/>
      <c r="F140" s="81"/>
      <c r="G140" s="75"/>
      <c r="H140" s="78"/>
      <c r="I140" s="67" t="s">
        <v>44</v>
      </c>
      <c r="J140" s="86">
        <v>2000</v>
      </c>
    </row>
    <row r="141" spans="1:10" ht="12.75">
      <c r="A141" s="185"/>
      <c r="B141" s="87"/>
      <c r="C141" s="88"/>
      <c r="D141" s="90"/>
      <c r="E141" s="88"/>
      <c r="F141" s="89"/>
      <c r="G141" s="88"/>
      <c r="H141" s="85"/>
      <c r="I141" s="97" t="s">
        <v>45</v>
      </c>
      <c r="J141" s="86">
        <v>13</v>
      </c>
    </row>
    <row r="142" spans="1:10" ht="13.5" thickBot="1">
      <c r="A142" s="186"/>
      <c r="B142" s="98"/>
      <c r="C142" s="74"/>
      <c r="D142" s="72"/>
      <c r="E142" s="72"/>
      <c r="F142" s="98"/>
      <c r="G142" s="72"/>
      <c r="H142" s="99"/>
      <c r="I142" s="142" t="s">
        <v>46</v>
      </c>
      <c r="J142" s="143">
        <v>5734</v>
      </c>
    </row>
    <row r="143" spans="1:10" ht="13.5" thickBot="1">
      <c r="A143" s="184" t="s">
        <v>18</v>
      </c>
      <c r="B143" s="29">
        <f>17.31*1780.6011</f>
        <v>30822.205040999997</v>
      </c>
      <c r="C143" s="26">
        <f>E143-B143</f>
        <v>87.51495900000373</v>
      </c>
      <c r="D143" s="42"/>
      <c r="E143" s="43">
        <v>30909.72</v>
      </c>
      <c r="F143" s="36">
        <f>B143*1</f>
        <v>30822.205040999997</v>
      </c>
      <c r="G143" s="36">
        <f>(2.252+3.16+0.23+2.9)*1780.6</f>
        <v>15209.885199999999</v>
      </c>
      <c r="H143" s="26">
        <f>F143-G143+C143</f>
        <v>15699.834800000002</v>
      </c>
      <c r="I143" s="111" t="s">
        <v>30</v>
      </c>
      <c r="J143" s="56">
        <f>3.77*1780.6</f>
        <v>6712.862</v>
      </c>
    </row>
    <row r="144" spans="1:10" ht="24">
      <c r="A144" s="185"/>
      <c r="B144" s="77"/>
      <c r="C144" s="75"/>
      <c r="D144" s="73"/>
      <c r="E144" s="75"/>
      <c r="F144" s="81"/>
      <c r="G144" s="75"/>
      <c r="H144" s="78"/>
      <c r="I144" s="31" t="s">
        <v>55</v>
      </c>
      <c r="J144" s="104">
        <v>206</v>
      </c>
    </row>
    <row r="145" spans="1:10" ht="12.75">
      <c r="A145" s="185"/>
      <c r="B145" s="87"/>
      <c r="C145" s="88"/>
      <c r="D145" s="90"/>
      <c r="E145" s="88"/>
      <c r="F145" s="89"/>
      <c r="G145" s="88"/>
      <c r="H145" s="85"/>
      <c r="I145" s="66" t="s">
        <v>47</v>
      </c>
      <c r="J145" s="86">
        <v>13</v>
      </c>
    </row>
    <row r="146" spans="1:10" ht="12.75">
      <c r="A146" s="185"/>
      <c r="B146" s="87"/>
      <c r="C146" s="88"/>
      <c r="D146" s="90"/>
      <c r="E146" s="88"/>
      <c r="F146" s="89"/>
      <c r="G146" s="88"/>
      <c r="H146" s="85"/>
      <c r="I146" s="118" t="s">
        <v>48</v>
      </c>
      <c r="J146" s="104">
        <v>68</v>
      </c>
    </row>
    <row r="147" spans="1:10" ht="12.75">
      <c r="A147" s="185"/>
      <c r="B147" s="87"/>
      <c r="C147" s="88"/>
      <c r="D147" s="90"/>
      <c r="E147" s="88"/>
      <c r="F147" s="89"/>
      <c r="G147" s="88"/>
      <c r="H147" s="85"/>
      <c r="I147" s="112" t="s">
        <v>49</v>
      </c>
      <c r="J147" s="91">
        <v>14816.3</v>
      </c>
    </row>
    <row r="148" spans="1:10" ht="12.75">
      <c r="A148" s="185"/>
      <c r="B148" s="87"/>
      <c r="C148" s="88"/>
      <c r="D148" s="90"/>
      <c r="E148" s="88"/>
      <c r="F148" s="89"/>
      <c r="G148" s="88"/>
      <c r="H148" s="85"/>
      <c r="I148" s="112" t="s">
        <v>50</v>
      </c>
      <c r="J148" s="91">
        <v>9569.2</v>
      </c>
    </row>
    <row r="149" spans="1:10" ht="13.5" thickBot="1">
      <c r="A149" s="186"/>
      <c r="B149" s="79"/>
      <c r="C149" s="74"/>
      <c r="D149" s="72"/>
      <c r="E149" s="74"/>
      <c r="F149" s="102"/>
      <c r="G149" s="74"/>
      <c r="H149" s="80"/>
      <c r="I149" s="113" t="s">
        <v>51</v>
      </c>
      <c r="J149" s="143">
        <v>95</v>
      </c>
    </row>
    <row r="150" spans="1:10" ht="13.5" thickBot="1">
      <c r="A150" s="187" t="s">
        <v>19</v>
      </c>
      <c r="B150" s="29">
        <f>17.31*1780.6011</f>
        <v>30822.205040999997</v>
      </c>
      <c r="C150" s="26">
        <f>E150-B150</f>
        <v>41710.634959</v>
      </c>
      <c r="D150" s="82"/>
      <c r="E150" s="110">
        <v>72532.84</v>
      </c>
      <c r="F150" s="36">
        <f>B150*1</f>
        <v>30822.205040999997</v>
      </c>
      <c r="G150" s="36">
        <f>(2.252+3.16+0.23+2.9)*1780.6</f>
        <v>15209.885199999999</v>
      </c>
      <c r="H150" s="26">
        <f>F150-G150+C150</f>
        <v>57322.9548</v>
      </c>
      <c r="I150" s="111" t="s">
        <v>30</v>
      </c>
      <c r="J150" s="56">
        <f>3.77*1780.6</f>
        <v>6712.862</v>
      </c>
    </row>
    <row r="151" spans="1:10" ht="24">
      <c r="A151" s="185"/>
      <c r="B151" s="77"/>
      <c r="C151" s="75"/>
      <c r="D151" s="106"/>
      <c r="E151" s="78"/>
      <c r="F151" s="81"/>
      <c r="G151" s="75"/>
      <c r="H151" s="78"/>
      <c r="I151" s="112" t="s">
        <v>56</v>
      </c>
      <c r="J151" s="104">
        <v>3433</v>
      </c>
    </row>
    <row r="152" spans="1:10" ht="13.5" thickBot="1">
      <c r="A152" s="185"/>
      <c r="B152" s="87"/>
      <c r="C152" s="88"/>
      <c r="D152" s="107"/>
      <c r="E152" s="85"/>
      <c r="F152" s="89"/>
      <c r="G152" s="88"/>
      <c r="H152" s="85"/>
      <c r="I152" s="113" t="s">
        <v>57</v>
      </c>
      <c r="J152" s="104">
        <v>9980</v>
      </c>
    </row>
    <row r="153" spans="1:10" ht="13.5" thickBot="1">
      <c r="A153" s="184" t="s">
        <v>20</v>
      </c>
      <c r="B153" s="29">
        <f>17.31*1780.6011+0.01</f>
        <v>30822.215040999996</v>
      </c>
      <c r="C153" s="26">
        <f>E153-B153</f>
        <v>1492.7649590000037</v>
      </c>
      <c r="D153" s="82"/>
      <c r="E153" s="110">
        <v>32314.98</v>
      </c>
      <c r="F153" s="36">
        <f>B153*1</f>
        <v>30822.215040999996</v>
      </c>
      <c r="G153" s="36">
        <f>(2.252+3.16+0.23+2.9)*1780.6</f>
        <v>15209.885199999999</v>
      </c>
      <c r="H153" s="26">
        <f>F153-G153+C153</f>
        <v>17105.0948</v>
      </c>
      <c r="I153" s="111" t="s">
        <v>30</v>
      </c>
      <c r="J153" s="56">
        <f>3.77*1780.6</f>
        <v>6712.862</v>
      </c>
    </row>
    <row r="154" spans="1:10" ht="12.75">
      <c r="A154" s="185"/>
      <c r="B154" s="77"/>
      <c r="C154" s="75"/>
      <c r="D154" s="106"/>
      <c r="E154" s="78"/>
      <c r="F154" s="81"/>
      <c r="G154" s="75"/>
      <c r="H154" s="78"/>
      <c r="I154" s="119" t="s">
        <v>33</v>
      </c>
      <c r="J154" s="86">
        <v>1650</v>
      </c>
    </row>
    <row r="155" spans="1:10" ht="24">
      <c r="A155" s="185"/>
      <c r="B155" s="87"/>
      <c r="C155" s="88"/>
      <c r="D155" s="107"/>
      <c r="E155" s="85"/>
      <c r="F155" s="89"/>
      <c r="G155" s="88"/>
      <c r="H155" s="85"/>
      <c r="I155" s="112" t="s">
        <v>52</v>
      </c>
      <c r="J155" s="104">
        <v>10504</v>
      </c>
    </row>
    <row r="156" spans="1:10" ht="12.75">
      <c r="A156" s="185"/>
      <c r="B156" s="87"/>
      <c r="C156" s="88"/>
      <c r="D156" s="107"/>
      <c r="E156" s="85"/>
      <c r="F156" s="89"/>
      <c r="G156" s="88"/>
      <c r="H156" s="85"/>
      <c r="I156" s="33" t="s">
        <v>53</v>
      </c>
      <c r="J156" s="91">
        <v>1340</v>
      </c>
    </row>
    <row r="157" spans="1:10" ht="12.75">
      <c r="A157" s="185"/>
      <c r="B157" s="87"/>
      <c r="C157" s="88"/>
      <c r="D157" s="107"/>
      <c r="E157" s="85"/>
      <c r="F157" s="89"/>
      <c r="G157" s="88"/>
      <c r="H157" s="85"/>
      <c r="I157" s="24" t="s">
        <v>63</v>
      </c>
      <c r="J157" s="63">
        <v>13</v>
      </c>
    </row>
    <row r="158" spans="1:10" ht="13.5" thickBot="1">
      <c r="A158" s="185"/>
      <c r="B158" s="79"/>
      <c r="C158" s="74"/>
      <c r="D158" s="108"/>
      <c r="E158" s="80"/>
      <c r="F158" s="102"/>
      <c r="G158" s="74"/>
      <c r="H158" s="80"/>
      <c r="I158" s="120" t="s">
        <v>54</v>
      </c>
      <c r="J158" s="61">
        <v>299</v>
      </c>
    </row>
    <row r="159" spans="1:10" ht="12.75">
      <c r="A159" s="12" t="s">
        <v>21</v>
      </c>
      <c r="B159" s="13">
        <f>SUM(B112:B153)</f>
        <v>384823.55715199996</v>
      </c>
      <c r="C159" s="30">
        <f>SUM(C112:C153)</f>
        <v>33056.502848000004</v>
      </c>
      <c r="D159" s="21"/>
      <c r="E159" s="27">
        <f>SUM(E112:E158)</f>
        <v>417880.05999999994</v>
      </c>
      <c r="F159" s="18">
        <f>SUM(F112:F153)</f>
        <v>384823.55715199996</v>
      </c>
      <c r="G159" s="71">
        <f>SUM(G112:G153)</f>
        <v>182518.62239999996</v>
      </c>
      <c r="H159" s="19">
        <f>SUM(H112:H153)</f>
        <v>235361.43760000003</v>
      </c>
      <c r="I159" s="22"/>
      <c r="J159" s="57"/>
    </row>
    <row r="160" spans="1:10" ht="13.5" thickBot="1">
      <c r="A160" s="6"/>
      <c r="B160" s="7"/>
      <c r="C160" s="8"/>
      <c r="D160" s="8"/>
      <c r="E160" s="9"/>
      <c r="F160" s="11"/>
      <c r="G160" s="11"/>
      <c r="H160" s="11"/>
      <c r="I160" s="17" t="s">
        <v>22</v>
      </c>
      <c r="J160" s="58">
        <f>SUM(J112:J158)</f>
        <v>223314.95199999996</v>
      </c>
    </row>
    <row r="161" spans="1:10" ht="13.5" thickBot="1">
      <c r="A161" s="4"/>
      <c r="B161" s="1"/>
      <c r="C161" s="2"/>
      <c r="D161" s="2"/>
      <c r="E161" s="3"/>
      <c r="F161" s="188"/>
      <c r="G161" s="189"/>
      <c r="H161" s="189"/>
      <c r="I161" s="190"/>
      <c r="J161" s="59"/>
    </row>
    <row r="162" spans="9:10" ht="13.5" thickBot="1">
      <c r="I162" s="25" t="s">
        <v>34</v>
      </c>
      <c r="J162" s="60">
        <f>H159+J111-J160</f>
        <v>31222.58560000008</v>
      </c>
    </row>
    <row r="167" ht="14.25" customHeight="1"/>
    <row r="168" ht="14.25" customHeight="1"/>
    <row r="171" ht="33" customHeight="1"/>
    <row r="186" ht="13.5" customHeight="1"/>
    <row r="190" spans="1:10" ht="15.75">
      <c r="A190" s="208" t="s">
        <v>64</v>
      </c>
      <c r="B190" s="208"/>
      <c r="C190" s="208"/>
      <c r="D190" s="208"/>
      <c r="E190" s="208"/>
      <c r="F190" s="208"/>
      <c r="G190" s="208"/>
      <c r="H190" s="208"/>
      <c r="I190" s="208"/>
      <c r="J190" s="208"/>
    </row>
    <row r="191" spans="1:10" ht="15.75">
      <c r="A191" s="209" t="s">
        <v>25</v>
      </c>
      <c r="B191" s="209"/>
      <c r="C191" s="209"/>
      <c r="D191" s="209"/>
      <c r="E191" s="209"/>
      <c r="F191" s="209"/>
      <c r="G191" s="209"/>
      <c r="H191" s="209"/>
      <c r="I191" s="209"/>
      <c r="J191" s="209"/>
    </row>
    <row r="192" spans="1:10" ht="13.5" thickBot="1">
      <c r="A192" s="124"/>
      <c r="B192" s="124"/>
      <c r="C192" s="124"/>
      <c r="D192" s="124"/>
      <c r="E192" s="124"/>
      <c r="F192" s="124"/>
      <c r="G192" s="125"/>
      <c r="H192" s="124"/>
      <c r="I192" s="124"/>
      <c r="J192" s="124"/>
    </row>
    <row r="193" spans="1:10" ht="13.5" thickBot="1">
      <c r="A193" s="210"/>
      <c r="B193" s="202" t="s">
        <v>23</v>
      </c>
      <c r="C193" s="203"/>
      <c r="D193" s="203"/>
      <c r="E193" s="204"/>
      <c r="F193" s="202" t="s">
        <v>26</v>
      </c>
      <c r="G193" s="203"/>
      <c r="H193" s="203"/>
      <c r="I193" s="203"/>
      <c r="J193" s="204"/>
    </row>
    <row r="194" spans="1:10" ht="13.5" thickBot="1">
      <c r="A194" s="211"/>
      <c r="B194" s="213" t="s">
        <v>0</v>
      </c>
      <c r="C194" s="215" t="s">
        <v>32</v>
      </c>
      <c r="D194" s="213" t="s">
        <v>1</v>
      </c>
      <c r="E194" s="213" t="s">
        <v>2</v>
      </c>
      <c r="F194" s="213" t="s">
        <v>3</v>
      </c>
      <c r="G194" s="213" t="s">
        <v>4</v>
      </c>
      <c r="H194" s="213" t="s">
        <v>5</v>
      </c>
      <c r="I194" s="219" t="s">
        <v>6</v>
      </c>
      <c r="J194" s="220"/>
    </row>
    <row r="195" spans="1:10" ht="13.5" thickBot="1">
      <c r="A195" s="212"/>
      <c r="B195" s="214"/>
      <c r="C195" s="216"/>
      <c r="D195" s="214"/>
      <c r="E195" s="214"/>
      <c r="F195" s="217"/>
      <c r="G195" s="217"/>
      <c r="H195" s="218"/>
      <c r="I195" s="138" t="s">
        <v>7</v>
      </c>
      <c r="J195" s="138" t="s">
        <v>8</v>
      </c>
    </row>
    <row r="196" spans="1:10" ht="13.5" thickBot="1">
      <c r="A196" s="20" t="s">
        <v>65</v>
      </c>
      <c r="B196" s="221"/>
      <c r="C196" s="222"/>
      <c r="D196" s="222"/>
      <c r="E196" s="223"/>
      <c r="F196" s="139"/>
      <c r="G196" s="140"/>
      <c r="H196" s="140"/>
      <c r="I196" s="23" t="s">
        <v>66</v>
      </c>
      <c r="J196" s="35">
        <f>J162</f>
        <v>31222.58560000008</v>
      </c>
    </row>
    <row r="197" spans="1:10" ht="13.5" thickBot="1">
      <c r="A197" s="184" t="s">
        <v>9</v>
      </c>
      <c r="B197" s="29">
        <f>17.31*1780.6013</f>
        <v>30822.208502999998</v>
      </c>
      <c r="C197" s="26">
        <f>E197-B197</f>
        <v>624.8014970000004</v>
      </c>
      <c r="D197" s="42"/>
      <c r="E197" s="109">
        <v>31447.01</v>
      </c>
      <c r="F197" s="52">
        <f>B197*1</f>
        <v>30822.208502999998</v>
      </c>
      <c r="G197" s="36">
        <f>(2.252+3.16+0.23+3.52)*1780.6</f>
        <v>16313.8572</v>
      </c>
      <c r="H197" s="26">
        <f>F197-G197+C197</f>
        <v>15133.152799999998</v>
      </c>
      <c r="I197" s="67" t="s">
        <v>30</v>
      </c>
      <c r="J197" s="56">
        <f>3.77*1780.6</f>
        <v>6712.862</v>
      </c>
    </row>
    <row r="198" spans="1:10" ht="12.75">
      <c r="A198" s="185"/>
      <c r="B198" s="87"/>
      <c r="C198" s="38"/>
      <c r="D198" s="44"/>
      <c r="E198" s="28"/>
      <c r="F198" s="38"/>
      <c r="G198" s="38"/>
      <c r="H198" s="28"/>
      <c r="I198" s="97" t="s">
        <v>67</v>
      </c>
      <c r="J198" s="86">
        <v>13</v>
      </c>
    </row>
    <row r="199" spans="1:10" ht="24">
      <c r="A199" s="185"/>
      <c r="B199" s="87"/>
      <c r="C199" s="38"/>
      <c r="D199" s="44"/>
      <c r="E199" s="28"/>
      <c r="F199" s="38"/>
      <c r="G199" s="38"/>
      <c r="H199" s="28"/>
      <c r="I199" s="161" t="s">
        <v>68</v>
      </c>
      <c r="J199" s="70">
        <v>2409</v>
      </c>
    </row>
    <row r="200" spans="1:10" ht="13.5" thickBot="1">
      <c r="A200" s="185"/>
      <c r="B200" s="87"/>
      <c r="C200" s="38"/>
      <c r="D200" s="44"/>
      <c r="E200" s="28"/>
      <c r="F200" s="38"/>
      <c r="G200" s="38"/>
      <c r="H200" s="28"/>
      <c r="I200" s="96" t="s">
        <v>69</v>
      </c>
      <c r="J200" s="83">
        <v>299</v>
      </c>
    </row>
    <row r="201" spans="1:10" ht="13.5" thickBot="1">
      <c r="A201" s="184" t="s">
        <v>10</v>
      </c>
      <c r="B201" s="29">
        <f>17.31*1780.6013</f>
        <v>30822.208502999998</v>
      </c>
      <c r="C201" s="26">
        <f>E201-B201</f>
        <v>-1865.7985029999982</v>
      </c>
      <c r="D201" s="42"/>
      <c r="E201" s="109">
        <v>28956.41</v>
      </c>
      <c r="F201" s="36">
        <f>B201*1</f>
        <v>30822.208502999998</v>
      </c>
      <c r="G201" s="36">
        <f>(2.252+3.16+0.23+3.52)*1780.6</f>
        <v>16313.8572</v>
      </c>
      <c r="H201" s="26">
        <f>F201-G201+C201</f>
        <v>12642.5528</v>
      </c>
      <c r="I201" s="162" t="s">
        <v>30</v>
      </c>
      <c r="J201" s="56">
        <f>3.77*1780.6</f>
        <v>6712.862</v>
      </c>
    </row>
    <row r="202" spans="1:10" ht="12.75">
      <c r="A202" s="185"/>
      <c r="B202" s="126"/>
      <c r="C202" s="38"/>
      <c r="D202" s="44"/>
      <c r="E202" s="123"/>
      <c r="F202" s="40"/>
      <c r="G202" s="38"/>
      <c r="H202" s="28"/>
      <c r="I202" s="163" t="s">
        <v>70</v>
      </c>
      <c r="J202" s="86">
        <v>20000</v>
      </c>
    </row>
    <row r="203" spans="1:10" ht="12.75">
      <c r="A203" s="185"/>
      <c r="B203" s="126"/>
      <c r="C203" s="88"/>
      <c r="D203" s="90"/>
      <c r="E203" s="127"/>
      <c r="F203" s="40"/>
      <c r="G203" s="38"/>
      <c r="H203" s="28"/>
      <c r="I203" s="97" t="s">
        <v>71</v>
      </c>
      <c r="J203" s="86">
        <v>13</v>
      </c>
    </row>
    <row r="204" spans="1:10" ht="12.75">
      <c r="A204" s="185"/>
      <c r="B204" s="126"/>
      <c r="C204" s="88"/>
      <c r="D204" s="90"/>
      <c r="E204" s="127"/>
      <c r="F204" s="40"/>
      <c r="G204" s="38"/>
      <c r="H204" s="28"/>
      <c r="I204" s="96" t="s">
        <v>69</v>
      </c>
      <c r="J204" s="86">
        <v>299</v>
      </c>
    </row>
    <row r="205" spans="1:10" ht="24.75" thickBot="1">
      <c r="A205" s="185"/>
      <c r="B205" s="87"/>
      <c r="C205" s="88"/>
      <c r="D205" s="90"/>
      <c r="E205" s="88"/>
      <c r="F205" s="40"/>
      <c r="G205" s="38"/>
      <c r="H205" s="28"/>
      <c r="I205" s="41" t="s">
        <v>91</v>
      </c>
      <c r="J205" s="86">
        <v>26.2</v>
      </c>
    </row>
    <row r="206" spans="1:10" ht="13.5" thickBot="1">
      <c r="A206" s="184" t="s">
        <v>11</v>
      </c>
      <c r="B206" s="29">
        <f>17.31*1780.6013</f>
        <v>30822.208502999998</v>
      </c>
      <c r="C206" s="26">
        <f>E206-B206</f>
        <v>-2886.498502999999</v>
      </c>
      <c r="D206" s="42"/>
      <c r="E206" s="109">
        <v>27935.71</v>
      </c>
      <c r="F206" s="36">
        <f>B206*1</f>
        <v>30822.208502999998</v>
      </c>
      <c r="G206" s="36">
        <f>(2.252+3.16+0.23+3.52)*1780.6</f>
        <v>16313.8572</v>
      </c>
      <c r="H206" s="26">
        <f>F206-G206+C206</f>
        <v>11621.852799999999</v>
      </c>
      <c r="I206" s="162" t="s">
        <v>30</v>
      </c>
      <c r="J206" s="56">
        <f>3.77*1780.6</f>
        <v>6712.862</v>
      </c>
    </row>
    <row r="207" spans="1:10" ht="12.75">
      <c r="A207" s="185"/>
      <c r="B207" s="126"/>
      <c r="C207" s="88"/>
      <c r="D207" s="90"/>
      <c r="E207" s="127"/>
      <c r="F207" s="40"/>
      <c r="G207" s="38"/>
      <c r="H207" s="28"/>
      <c r="I207" s="163" t="s">
        <v>73</v>
      </c>
      <c r="J207" s="86">
        <v>7350</v>
      </c>
    </row>
    <row r="208" spans="1:10" ht="24">
      <c r="A208" s="185"/>
      <c r="B208" s="126"/>
      <c r="C208" s="88"/>
      <c r="D208" s="90"/>
      <c r="E208" s="127"/>
      <c r="F208" s="40"/>
      <c r="G208" s="38"/>
      <c r="H208" s="28"/>
      <c r="I208" s="161" t="s">
        <v>72</v>
      </c>
      <c r="J208" s="104">
        <v>753</v>
      </c>
    </row>
    <row r="209" spans="1:10" ht="12.75">
      <c r="A209" s="185"/>
      <c r="B209" s="126"/>
      <c r="C209" s="88"/>
      <c r="D209" s="90"/>
      <c r="E209" s="127"/>
      <c r="F209" s="40"/>
      <c r="G209" s="38"/>
      <c r="H209" s="28"/>
      <c r="I209" s="161" t="s">
        <v>74</v>
      </c>
      <c r="J209" s="86">
        <v>3861</v>
      </c>
    </row>
    <row r="210" spans="1:10" ht="13.5" thickBot="1">
      <c r="A210" s="185"/>
      <c r="B210" s="87"/>
      <c r="C210" s="88"/>
      <c r="D210" s="90"/>
      <c r="E210" s="88"/>
      <c r="F210" s="40"/>
      <c r="G210" s="38"/>
      <c r="H210" s="28"/>
      <c r="I210" s="164" t="s">
        <v>82</v>
      </c>
      <c r="J210" s="114">
        <v>200</v>
      </c>
    </row>
    <row r="211" spans="1:10" ht="24.75" customHeight="1" thickBot="1">
      <c r="A211" s="184" t="s">
        <v>12</v>
      </c>
      <c r="B211" s="29">
        <f>17.31*1780.6013</f>
        <v>30822.208502999998</v>
      </c>
      <c r="C211" s="26">
        <f>E211-B211</f>
        <v>-2401.0385029999998</v>
      </c>
      <c r="D211" s="42"/>
      <c r="E211" s="43">
        <v>28421.17</v>
      </c>
      <c r="F211" s="36">
        <f>B211*1</f>
        <v>30822.208502999998</v>
      </c>
      <c r="G211" s="36">
        <f>(2.252+3.16+0.23+3.52)*1780.6</f>
        <v>16313.8572</v>
      </c>
      <c r="H211" s="26">
        <f>F211-G211+C211</f>
        <v>12107.312799999998</v>
      </c>
      <c r="I211" s="67" t="s">
        <v>30</v>
      </c>
      <c r="J211" s="56">
        <f>3.77*1780.6</f>
        <v>6712.862</v>
      </c>
    </row>
    <row r="212" spans="1:10" ht="24">
      <c r="A212" s="185"/>
      <c r="B212" s="87"/>
      <c r="C212" s="88"/>
      <c r="D212" s="90"/>
      <c r="E212" s="88"/>
      <c r="F212" s="40"/>
      <c r="G212" s="88"/>
      <c r="H212" s="85"/>
      <c r="I212" s="97" t="s">
        <v>75</v>
      </c>
      <c r="J212" s="86">
        <v>175</v>
      </c>
    </row>
    <row r="213" spans="1:10" ht="12.75">
      <c r="A213" s="185"/>
      <c r="B213" s="87"/>
      <c r="C213" s="88"/>
      <c r="D213" s="90"/>
      <c r="E213" s="88"/>
      <c r="F213" s="40"/>
      <c r="G213" s="88"/>
      <c r="H213" s="85"/>
      <c r="I213" s="100" t="s">
        <v>90</v>
      </c>
      <c r="J213" s="61">
        <v>535</v>
      </c>
    </row>
    <row r="214" spans="1:10" ht="13.5" thickBot="1">
      <c r="A214" s="185"/>
      <c r="B214" s="87"/>
      <c r="C214" s="88"/>
      <c r="D214" s="90"/>
      <c r="E214" s="88"/>
      <c r="F214" s="40"/>
      <c r="G214" s="88"/>
      <c r="H214" s="85"/>
      <c r="I214" s="100" t="s">
        <v>76</v>
      </c>
      <c r="J214" s="70">
        <v>0</v>
      </c>
    </row>
    <row r="215" spans="1:10" ht="27" customHeight="1" thickBot="1">
      <c r="A215" s="187" t="s">
        <v>13</v>
      </c>
      <c r="B215" s="148">
        <f>17.31*1780.6014</f>
        <v>30822.210234</v>
      </c>
      <c r="C215" s="149">
        <f>E215-B215</f>
        <v>435.969766000002</v>
      </c>
      <c r="D215" s="48"/>
      <c r="E215" s="150">
        <v>31258.18</v>
      </c>
      <c r="F215" s="151">
        <f>B215*1</f>
        <v>30822.210234</v>
      </c>
      <c r="G215" s="151">
        <f>(2.252+3.16+0.23+3.52)*1780.6</f>
        <v>16313.8572</v>
      </c>
      <c r="H215" s="149">
        <f>F215-G215+C215</f>
        <v>14944.3228</v>
      </c>
      <c r="I215" s="162" t="s">
        <v>30</v>
      </c>
      <c r="J215" s="56">
        <f>3.77*1780.6</f>
        <v>6712.862</v>
      </c>
    </row>
    <row r="216" spans="1:10" ht="12.75">
      <c r="A216" s="185"/>
      <c r="B216" s="49"/>
      <c r="C216" s="37"/>
      <c r="D216" s="46"/>
      <c r="E216" s="53"/>
      <c r="F216" s="51"/>
      <c r="G216" s="37"/>
      <c r="H216" s="53"/>
      <c r="I216" s="100" t="s">
        <v>90</v>
      </c>
      <c r="J216" s="63">
        <v>535</v>
      </c>
    </row>
    <row r="217" spans="1:10" ht="13.5" thickBot="1">
      <c r="A217" s="185"/>
      <c r="B217" s="98"/>
      <c r="C217" s="74"/>
      <c r="D217" s="72"/>
      <c r="E217" s="99"/>
      <c r="F217" s="45"/>
      <c r="G217" s="72"/>
      <c r="H217" s="47"/>
      <c r="I217" s="165" t="s">
        <v>77</v>
      </c>
      <c r="J217" s="86">
        <v>11700</v>
      </c>
    </row>
    <row r="218" spans="1:10" ht="13.5" thickBot="1">
      <c r="A218" s="187" t="s">
        <v>14</v>
      </c>
      <c r="B218" s="29">
        <f>17.31*1780.6014</f>
        <v>30822.210234</v>
      </c>
      <c r="C218" s="26">
        <f>E218-B218</f>
        <v>4852.179766000001</v>
      </c>
      <c r="D218" s="42"/>
      <c r="E218" s="43">
        <v>35674.39</v>
      </c>
      <c r="F218" s="36">
        <f>B218*1</f>
        <v>30822.210234</v>
      </c>
      <c r="G218" s="36">
        <f>(2.252+3.16+0.23+3.52)*1780.6</f>
        <v>16313.8572</v>
      </c>
      <c r="H218" s="26">
        <f>F218-G218+C218</f>
        <v>19360.5328</v>
      </c>
      <c r="I218" s="67" t="s">
        <v>30</v>
      </c>
      <c r="J218" s="56">
        <f>3.77*1780.6</f>
        <v>6712.862</v>
      </c>
    </row>
    <row r="219" spans="1:10" ht="12.75">
      <c r="A219" s="185"/>
      <c r="B219" s="77"/>
      <c r="C219" s="75"/>
      <c r="D219" s="73"/>
      <c r="E219" s="78"/>
      <c r="F219" s="38"/>
      <c r="G219" s="88"/>
      <c r="H219" s="85"/>
      <c r="I219" s="100" t="s">
        <v>78</v>
      </c>
      <c r="J219" s="104">
        <v>416</v>
      </c>
    </row>
    <row r="220" spans="1:10" ht="12.75">
      <c r="A220" s="185"/>
      <c r="B220" s="87"/>
      <c r="C220" s="88"/>
      <c r="D220" s="90"/>
      <c r="E220" s="85"/>
      <c r="F220" s="38"/>
      <c r="G220" s="88"/>
      <c r="H220" s="85"/>
      <c r="I220" s="100" t="s">
        <v>90</v>
      </c>
      <c r="J220" s="63">
        <v>535</v>
      </c>
    </row>
    <row r="221" spans="1:10" ht="13.5" thickBot="1">
      <c r="A221" s="185"/>
      <c r="B221" s="87"/>
      <c r="C221" s="88"/>
      <c r="D221" s="90"/>
      <c r="E221" s="85"/>
      <c r="F221" s="38"/>
      <c r="G221" s="88"/>
      <c r="H221" s="85"/>
      <c r="I221" s="166" t="s">
        <v>29</v>
      </c>
      <c r="J221" s="103">
        <v>1552</v>
      </c>
    </row>
    <row r="222" spans="1:10" ht="36.75" customHeight="1" thickBot="1">
      <c r="A222" s="184" t="s">
        <v>15</v>
      </c>
      <c r="B222" s="29">
        <f>17.31*1780.6014</f>
        <v>30822.210234</v>
      </c>
      <c r="C222" s="26">
        <f>E222-B222</f>
        <v>-1915.1102339999998</v>
      </c>
      <c r="D222" s="42"/>
      <c r="E222" s="26">
        <v>28907.1</v>
      </c>
      <c r="F222" s="52">
        <f>B222*1</f>
        <v>30822.210234</v>
      </c>
      <c r="G222" s="36">
        <f>(2.252+3.16+0.23+3.52)*1780.6</f>
        <v>16313.8572</v>
      </c>
      <c r="H222" s="26">
        <f>F222-G222+C222</f>
        <v>12593.242799999998</v>
      </c>
      <c r="I222" s="111" t="s">
        <v>30</v>
      </c>
      <c r="J222" s="56">
        <f>3.77*1780.6</f>
        <v>6712.862</v>
      </c>
    </row>
    <row r="223" spans="1:10" ht="24">
      <c r="A223" s="185"/>
      <c r="B223" s="87"/>
      <c r="C223" s="88"/>
      <c r="D223" s="90"/>
      <c r="E223" s="85"/>
      <c r="F223" s="38"/>
      <c r="G223" s="88"/>
      <c r="H223" s="28"/>
      <c r="I223" s="112" t="s">
        <v>79</v>
      </c>
      <c r="J223" s="104">
        <v>514</v>
      </c>
    </row>
    <row r="224" spans="1:10" ht="13.5" thickBot="1">
      <c r="A224" s="185"/>
      <c r="B224" s="87"/>
      <c r="C224" s="88"/>
      <c r="D224" s="90"/>
      <c r="E224" s="85"/>
      <c r="F224" s="38"/>
      <c r="G224" s="88"/>
      <c r="H224" s="28"/>
      <c r="I224" s="112" t="s">
        <v>28</v>
      </c>
      <c r="J224" s="92">
        <v>4105</v>
      </c>
    </row>
    <row r="225" spans="1:10" ht="13.5" thickBot="1">
      <c r="A225" s="184" t="s">
        <v>16</v>
      </c>
      <c r="B225" s="29">
        <f>17.31*1780.6014</f>
        <v>30822.210234</v>
      </c>
      <c r="C225" s="26">
        <f>E225-B225</f>
        <v>-1928.8802339999966</v>
      </c>
      <c r="D225" s="43"/>
      <c r="E225" s="145">
        <v>28893.33</v>
      </c>
      <c r="F225" s="36">
        <f>B225*1</f>
        <v>30822.210234</v>
      </c>
      <c r="G225" s="36">
        <f>(2.252+3.16+0.23+3.52)*1780.6</f>
        <v>16313.8572</v>
      </c>
      <c r="H225" s="26">
        <f>F225-G225+C225</f>
        <v>12579.472800000001</v>
      </c>
      <c r="I225" s="111" t="s">
        <v>30</v>
      </c>
      <c r="J225" s="56">
        <f>3.77*1780.6</f>
        <v>6712.862</v>
      </c>
    </row>
    <row r="226" spans="1:10" ht="12.75">
      <c r="A226" s="185"/>
      <c r="B226" s="77"/>
      <c r="C226" s="75"/>
      <c r="D226" s="73"/>
      <c r="E226" s="75"/>
      <c r="F226" s="51"/>
      <c r="G226" s="75"/>
      <c r="H226" s="53"/>
      <c r="I226" s="112" t="s">
        <v>80</v>
      </c>
      <c r="J226" s="86">
        <v>13</v>
      </c>
    </row>
    <row r="227" spans="1:10" ht="12.75">
      <c r="A227" s="185"/>
      <c r="B227" s="87"/>
      <c r="C227" s="88"/>
      <c r="D227" s="90"/>
      <c r="E227" s="88"/>
      <c r="F227" s="40"/>
      <c r="G227" s="88"/>
      <c r="H227" s="28"/>
      <c r="I227" s="24" t="s">
        <v>83</v>
      </c>
      <c r="J227" s="92">
        <v>1020</v>
      </c>
    </row>
    <row r="228" spans="1:10" ht="13.5" thickBot="1">
      <c r="A228" s="186"/>
      <c r="B228" s="79"/>
      <c r="C228" s="74"/>
      <c r="D228" s="72"/>
      <c r="E228" s="74"/>
      <c r="F228" s="64"/>
      <c r="G228" s="74"/>
      <c r="H228" s="69"/>
      <c r="I228" s="113" t="s">
        <v>81</v>
      </c>
      <c r="J228" s="103">
        <v>89372.92</v>
      </c>
    </row>
    <row r="229" spans="1:10" ht="9.75" customHeight="1" thickBot="1">
      <c r="A229" s="184" t="s">
        <v>17</v>
      </c>
      <c r="B229" s="29">
        <f>17.31*1780.6014</f>
        <v>30822.210234</v>
      </c>
      <c r="C229" s="94">
        <f>E229-B229</f>
        <v>8216.939766000003</v>
      </c>
      <c r="D229" s="95"/>
      <c r="E229" s="101">
        <v>39039.15</v>
      </c>
      <c r="F229" s="93">
        <f>B229*1</f>
        <v>30822.210234</v>
      </c>
      <c r="G229" s="36">
        <f>(2.252+3.16+0.23+3.52)*1780.6</f>
        <v>16313.8572</v>
      </c>
      <c r="H229" s="94">
        <f>F229-G229+C229</f>
        <v>22725.292800000003</v>
      </c>
      <c r="I229" s="141" t="s">
        <v>30</v>
      </c>
      <c r="J229" s="56">
        <f>3.77*1780.6</f>
        <v>6712.862</v>
      </c>
    </row>
    <row r="230" spans="1:10" ht="13.5" thickBot="1">
      <c r="A230" s="186"/>
      <c r="B230" s="156"/>
      <c r="C230" s="157"/>
      <c r="D230" s="158"/>
      <c r="E230" s="157"/>
      <c r="F230" s="159"/>
      <c r="G230" s="157"/>
      <c r="H230" s="160"/>
      <c r="I230" s="32" t="s">
        <v>92</v>
      </c>
      <c r="J230" s="65">
        <v>510</v>
      </c>
    </row>
    <row r="231" spans="1:10" ht="13.5" thickBot="1">
      <c r="A231" s="184" t="s">
        <v>18</v>
      </c>
      <c r="B231" s="29">
        <f>17.31*1780.6014</f>
        <v>30822.210234</v>
      </c>
      <c r="C231" s="26">
        <f>E231-B231</f>
        <v>1329.099766000003</v>
      </c>
      <c r="D231" s="42"/>
      <c r="E231" s="43">
        <v>32151.31</v>
      </c>
      <c r="F231" s="36">
        <f>B231*1</f>
        <v>30822.210234</v>
      </c>
      <c r="G231" s="36">
        <f>(2.252+3.16+0.23+3.52)*1780.6</f>
        <v>16313.8572</v>
      </c>
      <c r="H231" s="26">
        <f>F231-G231+C231</f>
        <v>15837.452800000001</v>
      </c>
      <c r="I231" s="111" t="s">
        <v>30</v>
      </c>
      <c r="J231" s="56">
        <f>3.77*1780.6</f>
        <v>6712.862</v>
      </c>
    </row>
    <row r="232" spans="1:10" ht="12.75">
      <c r="A232" s="185"/>
      <c r="B232" s="77"/>
      <c r="C232" s="75"/>
      <c r="D232" s="73"/>
      <c r="E232" s="75"/>
      <c r="F232" s="51"/>
      <c r="G232" s="75"/>
      <c r="H232" s="53"/>
      <c r="I232" s="33" t="s">
        <v>84</v>
      </c>
      <c r="J232" s="104">
        <v>0</v>
      </c>
    </row>
    <row r="233" spans="1:10" ht="12.75">
      <c r="A233" s="185"/>
      <c r="B233" s="87"/>
      <c r="C233" s="88"/>
      <c r="D233" s="90"/>
      <c r="E233" s="88"/>
      <c r="F233" s="40"/>
      <c r="G233" s="88"/>
      <c r="H233" s="28"/>
      <c r="I233" s="66" t="s">
        <v>85</v>
      </c>
      <c r="J233" s="86">
        <v>7764</v>
      </c>
    </row>
    <row r="234" spans="1:10" ht="13.5" thickBot="1">
      <c r="A234" s="185"/>
      <c r="B234" s="87"/>
      <c r="C234" s="88"/>
      <c r="D234" s="90"/>
      <c r="E234" s="88"/>
      <c r="F234" s="40"/>
      <c r="G234" s="88"/>
      <c r="H234" s="28"/>
      <c r="I234" s="154" t="s">
        <v>86</v>
      </c>
      <c r="J234" s="104">
        <v>39</v>
      </c>
    </row>
    <row r="235" spans="1:10" ht="13.5" thickBot="1">
      <c r="A235" s="187" t="s">
        <v>19</v>
      </c>
      <c r="B235" s="29">
        <f>17.31*1780.6014</f>
        <v>30822.210234</v>
      </c>
      <c r="C235" s="26">
        <f>E235-B235</f>
        <v>-1833.0002339999992</v>
      </c>
      <c r="D235" s="50"/>
      <c r="E235" s="146">
        <v>28989.21</v>
      </c>
      <c r="F235" s="36">
        <f>B235*1</f>
        <v>30822.210234</v>
      </c>
      <c r="G235" s="36">
        <f>(2.252+3.16+0.23+3.52)*1780.6</f>
        <v>16313.8572</v>
      </c>
      <c r="H235" s="26">
        <f>F235-G235+C235</f>
        <v>12675.352799999999</v>
      </c>
      <c r="I235" s="111" t="s">
        <v>30</v>
      </c>
      <c r="J235" s="56">
        <f>3.77*1780.6</f>
        <v>6712.862</v>
      </c>
    </row>
    <row r="236" spans="1:10" ht="24">
      <c r="A236" s="185"/>
      <c r="B236" s="77"/>
      <c r="C236" s="75"/>
      <c r="D236" s="106"/>
      <c r="E236" s="78"/>
      <c r="F236" s="51"/>
      <c r="G236" s="75"/>
      <c r="H236" s="53"/>
      <c r="I236" s="112" t="s">
        <v>87</v>
      </c>
      <c r="J236" s="104">
        <v>411</v>
      </c>
    </row>
    <row r="237" spans="1:10" ht="12.75">
      <c r="A237" s="185"/>
      <c r="B237" s="87"/>
      <c r="C237" s="88"/>
      <c r="D237" s="107"/>
      <c r="E237" s="85"/>
      <c r="F237" s="40"/>
      <c r="G237" s="88"/>
      <c r="H237" s="28"/>
      <c r="I237" s="154" t="s">
        <v>88</v>
      </c>
      <c r="J237" s="104">
        <v>450</v>
      </c>
    </row>
    <row r="238" spans="1:10" ht="24.75" thickBot="1">
      <c r="A238" s="185"/>
      <c r="B238" s="87"/>
      <c r="C238" s="88"/>
      <c r="D238" s="107"/>
      <c r="E238" s="85"/>
      <c r="F238" s="40"/>
      <c r="G238" s="88"/>
      <c r="H238" s="28"/>
      <c r="I238" s="113" t="s">
        <v>89</v>
      </c>
      <c r="J238" s="104">
        <v>200</v>
      </c>
    </row>
    <row r="239" spans="1:10" ht="13.5" thickBot="1">
      <c r="A239" s="184" t="s">
        <v>20</v>
      </c>
      <c r="B239" s="29">
        <f>17.31*1780.6014</f>
        <v>30822.210234</v>
      </c>
      <c r="C239" s="26">
        <f>E239-B239</f>
        <v>1409.179766000001</v>
      </c>
      <c r="D239" s="50"/>
      <c r="E239" s="146">
        <v>32231.39</v>
      </c>
      <c r="F239" s="36">
        <f>B239*1</f>
        <v>30822.210234</v>
      </c>
      <c r="G239" s="36">
        <f>(2.252+3.16+0.23+3.52)*1780.6</f>
        <v>16313.8572</v>
      </c>
      <c r="H239" s="26">
        <f>F239-G239+C239</f>
        <v>15917.532799999999</v>
      </c>
      <c r="I239" s="111" t="s">
        <v>30</v>
      </c>
      <c r="J239" s="56">
        <f>3.77*1780.6</f>
        <v>6712.862</v>
      </c>
    </row>
    <row r="240" spans="1:10" ht="12.75">
      <c r="A240" s="185"/>
      <c r="B240" s="77"/>
      <c r="C240" s="75"/>
      <c r="D240" s="106"/>
      <c r="E240" s="78"/>
      <c r="F240" s="51"/>
      <c r="G240" s="75"/>
      <c r="H240" s="78"/>
      <c r="I240" s="112" t="s">
        <v>93</v>
      </c>
      <c r="J240" s="104">
        <v>9765</v>
      </c>
    </row>
    <row r="241" spans="1:10" ht="12.75">
      <c r="A241" s="185"/>
      <c r="B241" s="87"/>
      <c r="C241" s="88"/>
      <c r="D241" s="107"/>
      <c r="E241" s="85"/>
      <c r="F241" s="40"/>
      <c r="G241" s="88"/>
      <c r="H241" s="85"/>
      <c r="I241" s="112" t="s">
        <v>94</v>
      </c>
      <c r="J241" s="104">
        <v>3200</v>
      </c>
    </row>
    <row r="242" spans="1:10" ht="12.75">
      <c r="A242" s="185"/>
      <c r="B242" s="87"/>
      <c r="C242" s="88"/>
      <c r="D242" s="107"/>
      <c r="E242" s="85"/>
      <c r="F242" s="40"/>
      <c r="G242" s="88"/>
      <c r="H242" s="85"/>
      <c r="I242" s="24" t="s">
        <v>95</v>
      </c>
      <c r="J242" s="91">
        <v>13</v>
      </c>
    </row>
    <row r="243" spans="1:10" ht="12.75">
      <c r="A243" s="185"/>
      <c r="B243" s="87"/>
      <c r="C243" s="88"/>
      <c r="D243" s="107"/>
      <c r="E243" s="85"/>
      <c r="F243" s="40"/>
      <c r="G243" s="88"/>
      <c r="H243" s="85"/>
      <c r="I243" s="24" t="s">
        <v>96</v>
      </c>
      <c r="J243" s="63">
        <v>299</v>
      </c>
    </row>
    <row r="244" spans="1:10" ht="24.75" thickBot="1">
      <c r="A244" s="185"/>
      <c r="B244" s="79"/>
      <c r="C244" s="74"/>
      <c r="D244" s="108"/>
      <c r="E244" s="80"/>
      <c r="F244" s="64"/>
      <c r="G244" s="74"/>
      <c r="H244" s="80"/>
      <c r="I244" s="120" t="s">
        <v>97</v>
      </c>
      <c r="J244" s="61">
        <v>1497</v>
      </c>
    </row>
    <row r="245" spans="1:10" ht="12.75">
      <c r="A245" s="12" t="s">
        <v>21</v>
      </c>
      <c r="B245" s="13">
        <f>SUM(B197:B239)</f>
        <v>369866.515884</v>
      </c>
      <c r="C245" s="30">
        <f>SUM(C197:C239)</f>
        <v>4037.8441160000184</v>
      </c>
      <c r="D245" s="14"/>
      <c r="E245" s="27">
        <f>SUM(E197:E244)</f>
        <v>373904.36000000004</v>
      </c>
      <c r="F245" s="147">
        <f>SUM(F197:F239)</f>
        <v>369866.515884</v>
      </c>
      <c r="G245" s="71">
        <f>SUM(G197:G239)</f>
        <v>195766.2864</v>
      </c>
      <c r="H245" s="19">
        <f>SUM(H197:H239)</f>
        <v>178138.07359999997</v>
      </c>
      <c r="I245" s="128"/>
      <c r="J245" s="129"/>
    </row>
    <row r="246" spans="1:10" ht="13.5" thickBot="1">
      <c r="A246" s="130"/>
      <c r="B246" s="131"/>
      <c r="C246" s="132"/>
      <c r="D246" s="132"/>
      <c r="E246" s="133"/>
      <c r="F246" s="11"/>
      <c r="G246" s="11"/>
      <c r="H246" s="11"/>
      <c r="I246" s="17" t="s">
        <v>22</v>
      </c>
      <c r="J246" s="58">
        <f>SUM(J197:J244)</f>
        <v>250398.46399999995</v>
      </c>
    </row>
    <row r="247" spans="1:10" ht="13.5" thickBot="1">
      <c r="A247" s="134"/>
      <c r="B247" s="135"/>
      <c r="C247" s="136"/>
      <c r="D247" s="136"/>
      <c r="E247" s="137"/>
      <c r="F247" s="224"/>
      <c r="G247" s="225"/>
      <c r="H247" s="225"/>
      <c r="I247" s="226"/>
      <c r="J247" s="155"/>
    </row>
    <row r="248" spans="1:10" ht="13.5" thickBot="1">
      <c r="A248" s="124"/>
      <c r="B248" s="124"/>
      <c r="C248" s="124"/>
      <c r="D248" s="124"/>
      <c r="E248" s="124"/>
      <c r="F248" s="152"/>
      <c r="G248" s="152"/>
      <c r="H248" s="152"/>
      <c r="I248" s="153" t="s">
        <v>38</v>
      </c>
      <c r="J248" s="60">
        <f>H245+J196-J246</f>
        <v>-41037.804799999896</v>
      </c>
    </row>
    <row r="249" spans="1:10" ht="12.75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</row>
    <row r="250" ht="12.75">
      <c r="A250" t="s">
        <v>98</v>
      </c>
    </row>
    <row r="271" spans="1:10" ht="15.75">
      <c r="A271" s="208" t="s">
        <v>99</v>
      </c>
      <c r="B271" s="208"/>
      <c r="C271" s="208"/>
      <c r="D271" s="208"/>
      <c r="E271" s="208"/>
      <c r="F271" s="208"/>
      <c r="G271" s="208"/>
      <c r="H271" s="208"/>
      <c r="I271" s="208"/>
      <c r="J271" s="208"/>
    </row>
    <row r="272" spans="1:10" ht="16.5" thickBot="1">
      <c r="A272" s="209" t="s">
        <v>25</v>
      </c>
      <c r="B272" s="209"/>
      <c r="C272" s="209"/>
      <c r="D272" s="209"/>
      <c r="E272" s="209"/>
      <c r="F272" s="209"/>
      <c r="G272" s="209"/>
      <c r="H272" s="209"/>
      <c r="I272" s="209"/>
      <c r="J272" s="209"/>
    </row>
    <row r="273" spans="1:10" ht="13.5" thickBot="1">
      <c r="A273" s="210"/>
      <c r="B273" s="202" t="s">
        <v>23</v>
      </c>
      <c r="C273" s="203"/>
      <c r="D273" s="203"/>
      <c r="E273" s="204"/>
      <c r="F273" s="202" t="s">
        <v>26</v>
      </c>
      <c r="G273" s="203"/>
      <c r="H273" s="203"/>
      <c r="I273" s="203"/>
      <c r="J273" s="204"/>
    </row>
    <row r="274" spans="1:10" ht="13.5" thickBot="1">
      <c r="A274" s="211"/>
      <c r="B274" s="213" t="s">
        <v>0</v>
      </c>
      <c r="C274" s="215" t="s">
        <v>32</v>
      </c>
      <c r="D274" s="213" t="s">
        <v>1</v>
      </c>
      <c r="E274" s="213" t="s">
        <v>2</v>
      </c>
      <c r="F274" s="213" t="s">
        <v>3</v>
      </c>
      <c r="G274" s="213" t="s">
        <v>4</v>
      </c>
      <c r="H274" s="213" t="s">
        <v>5</v>
      </c>
      <c r="I274" s="219" t="s">
        <v>6</v>
      </c>
      <c r="J274" s="220"/>
    </row>
    <row r="275" spans="1:10" ht="13.5" thickBot="1">
      <c r="A275" s="212"/>
      <c r="B275" s="214"/>
      <c r="C275" s="216"/>
      <c r="D275" s="214"/>
      <c r="E275" s="214"/>
      <c r="F275" s="217"/>
      <c r="G275" s="217"/>
      <c r="H275" s="218"/>
      <c r="I275" s="138" t="s">
        <v>7</v>
      </c>
      <c r="J275" s="138" t="s">
        <v>8</v>
      </c>
    </row>
    <row r="276" spans="1:10" ht="13.5" thickBot="1">
      <c r="A276" s="20" t="s">
        <v>100</v>
      </c>
      <c r="B276" s="227"/>
      <c r="C276" s="228"/>
      <c r="D276" s="228"/>
      <c r="E276" s="229"/>
      <c r="F276" s="167"/>
      <c r="G276" s="168"/>
      <c r="H276" s="168"/>
      <c r="I276" s="23" t="s">
        <v>101</v>
      </c>
      <c r="J276" s="35">
        <f>J248</f>
        <v>-41037.804799999896</v>
      </c>
    </row>
    <row r="277" spans="1:10" ht="13.5" thickBot="1">
      <c r="A277" s="230" t="s">
        <v>9</v>
      </c>
      <c r="B277" s="29">
        <f>17.31*1780.6015</f>
        <v>30822.211965</v>
      </c>
      <c r="C277" s="26">
        <f>E277-B277</f>
        <v>-1700.8819649999969</v>
      </c>
      <c r="D277" s="42"/>
      <c r="E277" s="109">
        <v>29121.33</v>
      </c>
      <c r="F277" s="52">
        <f>B277*1</f>
        <v>30822.211965</v>
      </c>
      <c r="G277" s="36">
        <f>(2.252+3.16+0.23+3.52)*1780.6</f>
        <v>16313.8572</v>
      </c>
      <c r="H277" s="26">
        <f>F277-G277+C277</f>
        <v>12807.472800000001</v>
      </c>
      <c r="I277" s="67" t="s">
        <v>30</v>
      </c>
      <c r="J277" s="56">
        <f>3.77*1780.6</f>
        <v>6712.862</v>
      </c>
    </row>
    <row r="278" spans="1:10" ht="24">
      <c r="A278" s="218"/>
      <c r="B278" s="87"/>
      <c r="C278" s="88"/>
      <c r="D278" s="90"/>
      <c r="E278" s="85"/>
      <c r="F278" s="88"/>
      <c r="G278" s="88"/>
      <c r="H278" s="85"/>
      <c r="I278" s="97" t="s">
        <v>116</v>
      </c>
      <c r="J278" s="86">
        <v>2354</v>
      </c>
    </row>
    <row r="279" spans="1:10" ht="12.75">
      <c r="A279" s="218"/>
      <c r="B279" s="87"/>
      <c r="C279" s="88"/>
      <c r="D279" s="90"/>
      <c r="E279" s="85"/>
      <c r="F279" s="88"/>
      <c r="G279" s="88"/>
      <c r="H279" s="85"/>
      <c r="I279" s="96" t="s">
        <v>69</v>
      </c>
      <c r="J279" s="70">
        <v>300</v>
      </c>
    </row>
    <row r="280" spans="1:10" ht="12.75">
      <c r="A280" s="218"/>
      <c r="B280" s="87"/>
      <c r="C280" s="88"/>
      <c r="D280" s="90"/>
      <c r="E280" s="85"/>
      <c r="F280" s="88"/>
      <c r="G280" s="88"/>
      <c r="H280" s="85"/>
      <c r="I280" s="97" t="s">
        <v>103</v>
      </c>
      <c r="J280" s="114">
        <v>15</v>
      </c>
    </row>
    <row r="281" spans="1:10" ht="24">
      <c r="A281" s="218"/>
      <c r="B281" s="87"/>
      <c r="C281" s="88"/>
      <c r="D281" s="90"/>
      <c r="E281" s="85"/>
      <c r="F281" s="88"/>
      <c r="G281" s="88"/>
      <c r="H281" s="85"/>
      <c r="I281" s="172" t="s">
        <v>115</v>
      </c>
      <c r="J281" s="104">
        <v>2924</v>
      </c>
    </row>
    <row r="282" spans="1:10" ht="13.5" thickBot="1">
      <c r="A282" s="218"/>
      <c r="B282" s="87"/>
      <c r="C282" s="88"/>
      <c r="D282" s="90"/>
      <c r="E282" s="85"/>
      <c r="F282" s="88"/>
      <c r="G282" s="88"/>
      <c r="H282" s="85"/>
      <c r="I282" s="163" t="s">
        <v>104</v>
      </c>
      <c r="J282" s="83">
        <v>900</v>
      </c>
    </row>
    <row r="283" spans="1:10" ht="13.5" thickBot="1">
      <c r="A283" s="230" t="s">
        <v>10</v>
      </c>
      <c r="B283" s="29">
        <f>17.31*1780.6015</f>
        <v>30822.211965</v>
      </c>
      <c r="C283" s="26">
        <f>E283-B283</f>
        <v>-14.991964999997435</v>
      </c>
      <c r="D283" s="42"/>
      <c r="E283" s="109">
        <v>30807.22</v>
      </c>
      <c r="F283" s="36">
        <f>B283*1</f>
        <v>30822.211965</v>
      </c>
      <c r="G283" s="36">
        <f>(2.252+3.16+0.23+3.52)*1780.6</f>
        <v>16313.8572</v>
      </c>
      <c r="H283" s="26">
        <f>F283-G283+C283</f>
        <v>14493.3628</v>
      </c>
      <c r="I283" s="162" t="s">
        <v>30</v>
      </c>
      <c r="J283" s="56">
        <f>3.77*1780.6</f>
        <v>6712.862</v>
      </c>
    </row>
    <row r="284" spans="1:10" ht="12.75">
      <c r="A284" s="218"/>
      <c r="B284" s="126"/>
      <c r="C284" s="88"/>
      <c r="D284" s="90"/>
      <c r="E284" s="127"/>
      <c r="F284" s="89"/>
      <c r="G284" s="88"/>
      <c r="H284" s="85"/>
      <c r="I284" s="163" t="s">
        <v>105</v>
      </c>
      <c r="J284" s="86">
        <v>6000</v>
      </c>
    </row>
    <row r="285" spans="1:10" ht="24">
      <c r="A285" s="218"/>
      <c r="B285" s="126"/>
      <c r="C285" s="88"/>
      <c r="D285" s="90"/>
      <c r="E285" s="127"/>
      <c r="F285" s="89"/>
      <c r="G285" s="88"/>
      <c r="H285" s="85"/>
      <c r="I285" s="161" t="s">
        <v>59</v>
      </c>
      <c r="J285" s="86">
        <v>2267</v>
      </c>
    </row>
    <row r="286" spans="1:10" ht="13.5" thickBot="1">
      <c r="A286" s="218"/>
      <c r="B286" s="126"/>
      <c r="C286" s="88"/>
      <c r="D286" s="90"/>
      <c r="E286" s="127"/>
      <c r="F286" s="89"/>
      <c r="G286" s="88"/>
      <c r="H286" s="85"/>
      <c r="I286" s="96" t="s">
        <v>69</v>
      </c>
      <c r="J286" s="114">
        <v>300</v>
      </c>
    </row>
    <row r="287" spans="1:10" ht="13.5" thickBot="1">
      <c r="A287" s="184" t="s">
        <v>11</v>
      </c>
      <c r="B287" s="29">
        <f>17.31*1780.6015</f>
        <v>30822.211965</v>
      </c>
      <c r="C287" s="26">
        <f>E287-B287</f>
        <v>3075.8280350000023</v>
      </c>
      <c r="D287" s="42"/>
      <c r="E287" s="109">
        <v>33898.04</v>
      </c>
      <c r="F287" s="36">
        <f>B287*1</f>
        <v>30822.211965</v>
      </c>
      <c r="G287" s="36">
        <f>(2.252+3.16+0.23+3.52)*1780.6</f>
        <v>16313.8572</v>
      </c>
      <c r="H287" s="26">
        <f>F287-G287+C287</f>
        <v>17584.182800000002</v>
      </c>
      <c r="I287" s="111" t="s">
        <v>30</v>
      </c>
      <c r="J287" s="56">
        <f>3.77*1780.6</f>
        <v>6712.862</v>
      </c>
    </row>
    <row r="288" spans="1:10" ht="24">
      <c r="A288" s="185"/>
      <c r="B288" s="126"/>
      <c r="C288" s="88"/>
      <c r="D288" s="90"/>
      <c r="E288" s="127"/>
      <c r="F288" s="89"/>
      <c r="G288" s="88"/>
      <c r="H288" s="85"/>
      <c r="I288" s="112" t="s">
        <v>110</v>
      </c>
      <c r="J288" s="104">
        <v>9073</v>
      </c>
    </row>
    <row r="289" spans="1:10" ht="12.75">
      <c r="A289" s="185"/>
      <c r="B289" s="126"/>
      <c r="C289" s="88"/>
      <c r="D289" s="90"/>
      <c r="E289" s="127"/>
      <c r="F289" s="89"/>
      <c r="G289" s="88"/>
      <c r="H289" s="85"/>
      <c r="I289" s="66" t="s">
        <v>106</v>
      </c>
      <c r="J289" s="104">
        <v>30</v>
      </c>
    </row>
    <row r="290" spans="1:10" ht="24">
      <c r="A290" s="185"/>
      <c r="B290" s="126"/>
      <c r="C290" s="88"/>
      <c r="D290" s="90"/>
      <c r="E290" s="127"/>
      <c r="F290" s="89"/>
      <c r="G290" s="88"/>
      <c r="H290" s="85"/>
      <c r="I290" s="33" t="s">
        <v>107</v>
      </c>
      <c r="J290" s="86">
        <v>1558</v>
      </c>
    </row>
    <row r="291" spans="1:10" ht="13.5" thickBot="1">
      <c r="A291" s="185"/>
      <c r="B291" s="126"/>
      <c r="C291" s="88"/>
      <c r="D291" s="90"/>
      <c r="E291" s="127"/>
      <c r="F291" s="89"/>
      <c r="G291" s="88"/>
      <c r="H291" s="85"/>
      <c r="I291" s="113" t="s">
        <v>104</v>
      </c>
      <c r="J291" s="86">
        <v>900</v>
      </c>
    </row>
    <row r="292" spans="1:10" ht="13.5" thickBot="1">
      <c r="A292" s="184" t="s">
        <v>12</v>
      </c>
      <c r="B292" s="29">
        <f>17.31*1780.6014</f>
        <v>30822.210234</v>
      </c>
      <c r="C292" s="26">
        <f>E292-B292</f>
        <v>-1728.1702339999974</v>
      </c>
      <c r="D292" s="42"/>
      <c r="E292" s="43">
        <v>29094.04</v>
      </c>
      <c r="F292" s="36">
        <f>B292*1</f>
        <v>30822.210234</v>
      </c>
      <c r="G292" s="36">
        <f>(2.252+3.16+0.23+3.52)*1780.6</f>
        <v>16313.8572</v>
      </c>
      <c r="H292" s="26">
        <f>F292-G292+C292</f>
        <v>12780.1828</v>
      </c>
      <c r="I292" s="67" t="s">
        <v>30</v>
      </c>
      <c r="J292" s="56">
        <f>3.77*1780.6</f>
        <v>6712.862</v>
      </c>
    </row>
    <row r="293" spans="1:10" ht="24.75" thickBot="1">
      <c r="A293" s="185"/>
      <c r="B293" s="87"/>
      <c r="C293" s="88"/>
      <c r="D293" s="90"/>
      <c r="E293" s="88"/>
      <c r="F293" s="89"/>
      <c r="G293" s="88"/>
      <c r="H293" s="85"/>
      <c r="I293" s="97" t="s">
        <v>108</v>
      </c>
      <c r="J293" s="86">
        <v>340</v>
      </c>
    </row>
    <row r="294" spans="1:10" ht="13.5" thickBot="1">
      <c r="A294" s="187" t="s">
        <v>13</v>
      </c>
      <c r="B294" s="148">
        <f>18.17*1780.6025</f>
        <v>32353.547425</v>
      </c>
      <c r="C294" s="149">
        <f>E294-B294</f>
        <v>-630.7974250000007</v>
      </c>
      <c r="D294" s="48"/>
      <c r="E294" s="150">
        <v>31722.75</v>
      </c>
      <c r="F294" s="151">
        <f>B294*1</f>
        <v>32353.547425</v>
      </c>
      <c r="G294" s="151">
        <f>(2.252+3.16+0.23+3.52)*1780.6</f>
        <v>16313.8572</v>
      </c>
      <c r="H294" s="149">
        <f>F294-G294+C294</f>
        <v>15408.8928</v>
      </c>
      <c r="I294" s="111" t="s">
        <v>30</v>
      </c>
      <c r="J294" s="56">
        <f>3.77*1780.6</f>
        <v>6712.862</v>
      </c>
    </row>
    <row r="295" spans="1:10" ht="36">
      <c r="A295" s="185"/>
      <c r="B295" s="77"/>
      <c r="C295" s="75"/>
      <c r="D295" s="73"/>
      <c r="E295" s="78"/>
      <c r="F295" s="81"/>
      <c r="G295" s="75"/>
      <c r="H295" s="78"/>
      <c r="I295" s="154" t="s">
        <v>109</v>
      </c>
      <c r="J295" s="63">
        <v>1108</v>
      </c>
    </row>
    <row r="296" spans="1:10" ht="36">
      <c r="A296" s="185"/>
      <c r="B296" s="87"/>
      <c r="C296" s="88"/>
      <c r="D296" s="90"/>
      <c r="E296" s="85"/>
      <c r="F296" s="89"/>
      <c r="G296" s="88"/>
      <c r="H296" s="85"/>
      <c r="I296" s="112" t="s">
        <v>111</v>
      </c>
      <c r="J296" s="86">
        <v>3024.3</v>
      </c>
    </row>
    <row r="297" spans="1:10" ht="13.5" thickBot="1">
      <c r="A297" s="185"/>
      <c r="B297" s="98"/>
      <c r="C297" s="74"/>
      <c r="D297" s="72"/>
      <c r="E297" s="99"/>
      <c r="F297" s="98"/>
      <c r="G297" s="72"/>
      <c r="H297" s="99"/>
      <c r="I297" s="113" t="s">
        <v>112</v>
      </c>
      <c r="J297" s="86">
        <v>1500</v>
      </c>
    </row>
    <row r="298" spans="1:10" ht="13.5" thickBot="1">
      <c r="A298" s="187" t="s">
        <v>14</v>
      </c>
      <c r="B298" s="148">
        <f>18.17*1780.6025</f>
        <v>32353.547425</v>
      </c>
      <c r="C298" s="26">
        <f>E298-B298</f>
        <v>-1589.3274249999995</v>
      </c>
      <c r="D298" s="42"/>
      <c r="E298" s="43">
        <v>30764.22</v>
      </c>
      <c r="F298" s="36">
        <f>B298*1</f>
        <v>32353.547425</v>
      </c>
      <c r="G298" s="36">
        <f>(2.252+3.16+0.23+3.52)*1780.6</f>
        <v>16313.8572</v>
      </c>
      <c r="H298" s="26">
        <f>F298-G298+C298</f>
        <v>14450.3628</v>
      </c>
      <c r="I298" s="67" t="s">
        <v>30</v>
      </c>
      <c r="J298" s="56">
        <f>3.77*1780.6</f>
        <v>6712.862</v>
      </c>
    </row>
    <row r="299" spans="1:10" ht="12.75">
      <c r="A299" s="185"/>
      <c r="B299" s="77"/>
      <c r="C299" s="75"/>
      <c r="D299" s="73"/>
      <c r="E299" s="78"/>
      <c r="F299" s="88"/>
      <c r="G299" s="88"/>
      <c r="H299" s="85"/>
      <c r="I299" s="97" t="s">
        <v>113</v>
      </c>
      <c r="J299" s="104">
        <v>15</v>
      </c>
    </row>
    <row r="300" spans="1:10" ht="24.75" thickBot="1">
      <c r="A300" s="185"/>
      <c r="B300" s="87"/>
      <c r="C300" s="88"/>
      <c r="D300" s="90"/>
      <c r="E300" s="85"/>
      <c r="F300" s="88"/>
      <c r="G300" s="88"/>
      <c r="H300" s="85"/>
      <c r="I300" s="97" t="s">
        <v>114</v>
      </c>
      <c r="J300" s="63">
        <v>600</v>
      </c>
    </row>
    <row r="301" spans="1:10" ht="13.5" thickBot="1">
      <c r="A301" s="184" t="s">
        <v>15</v>
      </c>
      <c r="B301" s="29">
        <f>18.17*1778+0.04-47.25</f>
        <v>32259.050000000003</v>
      </c>
      <c r="C301" s="26">
        <f>E301-B301</f>
        <v>-1819.2400000000016</v>
      </c>
      <c r="D301" s="42"/>
      <c r="E301" s="26">
        <v>30439.81</v>
      </c>
      <c r="F301" s="52">
        <f>B301*1</f>
        <v>32259.050000000003</v>
      </c>
      <c r="G301" s="36">
        <f>(2.252+3.16+0.23+3.52)*1778</f>
        <v>16290.036000000002</v>
      </c>
      <c r="H301" s="26">
        <f>F301-G301+C301</f>
        <v>14149.774</v>
      </c>
      <c r="I301" s="111" t="s">
        <v>30</v>
      </c>
      <c r="J301" s="56">
        <f>3.77*1778</f>
        <v>6703.06</v>
      </c>
    </row>
    <row r="302" spans="1:10" ht="12.75">
      <c r="A302" s="185"/>
      <c r="B302" s="87"/>
      <c r="C302" s="88"/>
      <c r="D302" s="90"/>
      <c r="E302" s="85"/>
      <c r="F302" s="88"/>
      <c r="G302" s="88"/>
      <c r="H302" s="85"/>
      <c r="I302" s="31" t="s">
        <v>29</v>
      </c>
      <c r="J302" s="104">
        <v>1398</v>
      </c>
    </row>
    <row r="303" spans="1:10" ht="13.5" thickBot="1">
      <c r="A303" s="186"/>
      <c r="B303" s="79"/>
      <c r="C303" s="74"/>
      <c r="D303" s="72"/>
      <c r="E303" s="80"/>
      <c r="F303" s="74"/>
      <c r="G303" s="74"/>
      <c r="H303" s="80"/>
      <c r="I303" s="113" t="s">
        <v>28</v>
      </c>
      <c r="J303" s="173">
        <v>4105</v>
      </c>
    </row>
    <row r="304" spans="1:10" ht="13.5" thickBot="1">
      <c r="A304" s="184" t="s">
        <v>16</v>
      </c>
      <c r="B304" s="29">
        <f>18.17*1778+0.04</f>
        <v>32306.300000000003</v>
      </c>
      <c r="C304" s="26">
        <f>E304-B304</f>
        <v>2656.9199999999983</v>
      </c>
      <c r="D304" s="43"/>
      <c r="E304" s="145">
        <v>34963.22</v>
      </c>
      <c r="F304" s="36">
        <f>B304*1</f>
        <v>32306.300000000003</v>
      </c>
      <c r="G304" s="36">
        <f>(2.252+3.16+0.23+3.52)*1778</f>
        <v>16290.036000000002</v>
      </c>
      <c r="H304" s="26">
        <f>F304-G304+C304</f>
        <v>18673.184</v>
      </c>
      <c r="I304" s="111" t="s">
        <v>30</v>
      </c>
      <c r="J304" s="56">
        <f>3.77*1778</f>
        <v>6703.06</v>
      </c>
    </row>
    <row r="305" spans="1:10" ht="12.75">
      <c r="A305" s="185"/>
      <c r="B305" s="77"/>
      <c r="C305" s="75"/>
      <c r="D305" s="73"/>
      <c r="E305" s="75"/>
      <c r="F305" s="81"/>
      <c r="G305" s="75"/>
      <c r="H305" s="78"/>
      <c r="I305" s="112" t="s">
        <v>119</v>
      </c>
      <c r="J305" s="86">
        <v>172</v>
      </c>
    </row>
    <row r="306" spans="1:10" ht="24">
      <c r="A306" s="185"/>
      <c r="B306" s="87"/>
      <c r="C306" s="88"/>
      <c r="D306" s="90"/>
      <c r="E306" s="88"/>
      <c r="F306" s="89"/>
      <c r="G306" s="88"/>
      <c r="H306" s="85"/>
      <c r="I306" s="97" t="s">
        <v>117</v>
      </c>
      <c r="J306" s="92">
        <v>446</v>
      </c>
    </row>
    <row r="307" spans="1:10" ht="24">
      <c r="A307" s="185"/>
      <c r="B307" s="87"/>
      <c r="C307" s="88"/>
      <c r="D307" s="90"/>
      <c r="E307" s="88"/>
      <c r="F307" s="89"/>
      <c r="G307" s="88"/>
      <c r="H307" s="85"/>
      <c r="I307" s="33" t="s">
        <v>118</v>
      </c>
      <c r="J307" s="91">
        <v>1500</v>
      </c>
    </row>
    <row r="308" spans="1:10" ht="13.5" thickBot="1">
      <c r="A308" s="186"/>
      <c r="B308" s="79"/>
      <c r="C308" s="74"/>
      <c r="D308" s="72"/>
      <c r="E308" s="74"/>
      <c r="F308" s="102"/>
      <c r="G308" s="74"/>
      <c r="H308" s="80"/>
      <c r="I308" s="113" t="s">
        <v>121</v>
      </c>
      <c r="J308" s="103">
        <v>900.25</v>
      </c>
    </row>
    <row r="309" spans="1:10" ht="13.5" thickBot="1">
      <c r="A309" s="187" t="s">
        <v>17</v>
      </c>
      <c r="B309" s="179">
        <f>18.17*1778+0.04</f>
        <v>32306.300000000003</v>
      </c>
      <c r="C309" s="175">
        <f>E309-B309</f>
        <v>-2467.010000000002</v>
      </c>
      <c r="D309" s="176"/>
      <c r="E309" s="177">
        <v>29839.29</v>
      </c>
      <c r="F309" s="178">
        <f>B309*1</f>
        <v>32306.300000000003</v>
      </c>
      <c r="G309" s="151">
        <f>(2.252+3.16+0.23+3.52)*1778</f>
        <v>16290.036000000002</v>
      </c>
      <c r="H309" s="175">
        <f>F309-G309+C309</f>
        <v>13549.253999999999</v>
      </c>
      <c r="I309" s="141" t="s">
        <v>30</v>
      </c>
      <c r="J309" s="56">
        <f>3.77*1778</f>
        <v>6703.06</v>
      </c>
    </row>
    <row r="310" spans="1:10" ht="24.75" thickBot="1">
      <c r="A310" s="191"/>
      <c r="B310" s="77"/>
      <c r="C310" s="75"/>
      <c r="D310" s="73"/>
      <c r="E310" s="78"/>
      <c r="F310" s="81"/>
      <c r="G310" s="75"/>
      <c r="H310" s="78"/>
      <c r="I310" s="174" t="s">
        <v>120</v>
      </c>
      <c r="J310" s="63">
        <v>750</v>
      </c>
    </row>
    <row r="311" spans="1:10" ht="13.5" thickBot="1">
      <c r="A311" s="184" t="s">
        <v>18</v>
      </c>
      <c r="B311" s="29">
        <f>18.17*1778+0.04</f>
        <v>32306.300000000003</v>
      </c>
      <c r="C311" s="26">
        <f>E311-B311</f>
        <v>-2171.680000000004</v>
      </c>
      <c r="D311" s="42"/>
      <c r="E311" s="43">
        <v>30134.62</v>
      </c>
      <c r="F311" s="36">
        <f>B311*1</f>
        <v>32306.300000000003</v>
      </c>
      <c r="G311" s="36">
        <f>(2.252+3.16+0.23+3.52)*1778</f>
        <v>16290.036000000002</v>
      </c>
      <c r="H311" s="26">
        <f>F311-G311+C311</f>
        <v>13844.583999999997</v>
      </c>
      <c r="I311" s="111" t="s">
        <v>30</v>
      </c>
      <c r="J311" s="56">
        <f>3.77*1778</f>
        <v>6703.06</v>
      </c>
    </row>
    <row r="312" spans="1:10" ht="24">
      <c r="A312" s="185"/>
      <c r="B312" s="77"/>
      <c r="C312" s="75"/>
      <c r="D312" s="73"/>
      <c r="E312" s="75"/>
      <c r="F312" s="81"/>
      <c r="G312" s="75"/>
      <c r="H312" s="78"/>
      <c r="I312" s="33" t="s">
        <v>122</v>
      </c>
      <c r="J312" s="104">
        <v>1560</v>
      </c>
    </row>
    <row r="313" spans="1:10" ht="24">
      <c r="A313" s="185"/>
      <c r="B313" s="87"/>
      <c r="C313" s="88"/>
      <c r="D313" s="90"/>
      <c r="E313" s="88"/>
      <c r="F313" s="89"/>
      <c r="G313" s="88"/>
      <c r="H313" s="85"/>
      <c r="I313" s="174" t="s">
        <v>125</v>
      </c>
      <c r="J313" s="86">
        <v>750</v>
      </c>
    </row>
    <row r="314" spans="1:10" ht="12.75">
      <c r="A314" s="185"/>
      <c r="B314" s="87"/>
      <c r="C314" s="88"/>
      <c r="D314" s="90"/>
      <c r="E314" s="88"/>
      <c r="F314" s="89"/>
      <c r="G314" s="88"/>
      <c r="H314" s="85"/>
      <c r="I314" s="33" t="s">
        <v>127</v>
      </c>
      <c r="J314" s="86">
        <v>1040</v>
      </c>
    </row>
    <row r="315" spans="1:10" ht="36">
      <c r="A315" s="185"/>
      <c r="B315" s="87"/>
      <c r="C315" s="88"/>
      <c r="D315" s="90"/>
      <c r="E315" s="88"/>
      <c r="F315" s="89"/>
      <c r="G315" s="88"/>
      <c r="H315" s="85"/>
      <c r="I315" s="33" t="s">
        <v>123</v>
      </c>
      <c r="J315" s="104">
        <v>2364.1</v>
      </c>
    </row>
    <row r="316" spans="1:10" ht="12.75">
      <c r="A316" s="185"/>
      <c r="B316" s="87"/>
      <c r="C316" s="88"/>
      <c r="D316" s="90"/>
      <c r="E316" s="88"/>
      <c r="F316" s="89"/>
      <c r="G316" s="88"/>
      <c r="H316" s="85"/>
      <c r="I316" s="154" t="s">
        <v>124</v>
      </c>
      <c r="J316" s="104">
        <v>66</v>
      </c>
    </row>
    <row r="317" spans="1:10" ht="24.75" thickBot="1">
      <c r="A317" s="185"/>
      <c r="B317" s="87"/>
      <c r="C317" s="88"/>
      <c r="D317" s="90"/>
      <c r="E317" s="88"/>
      <c r="F317" s="89"/>
      <c r="G317" s="88"/>
      <c r="H317" s="85"/>
      <c r="I317" s="113" t="s">
        <v>126</v>
      </c>
      <c r="J317" s="104">
        <v>3000</v>
      </c>
    </row>
    <row r="318" spans="1:10" ht="13.5" thickBot="1">
      <c r="A318" s="187" t="s">
        <v>19</v>
      </c>
      <c r="B318" s="29">
        <f>18.17*1778+0.04</f>
        <v>32306.300000000003</v>
      </c>
      <c r="C318" s="26">
        <f>E318-B318</f>
        <v>260.49999999999636</v>
      </c>
      <c r="D318" s="50"/>
      <c r="E318" s="146">
        <v>32566.8</v>
      </c>
      <c r="F318" s="36">
        <f>B318*1</f>
        <v>32306.300000000003</v>
      </c>
      <c r="G318" s="36">
        <f>(2.252+3.16+0.23+3.52)*1778</f>
        <v>16290.036000000002</v>
      </c>
      <c r="H318" s="26">
        <f>F318-G318+C318</f>
        <v>16276.763999999997</v>
      </c>
      <c r="I318" s="111" t="s">
        <v>30</v>
      </c>
      <c r="J318" s="56">
        <f>3.77*1778</f>
        <v>6703.06</v>
      </c>
    </row>
    <row r="319" spans="1:10" ht="36">
      <c r="A319" s="185"/>
      <c r="B319" s="77"/>
      <c r="C319" s="75"/>
      <c r="D319" s="106"/>
      <c r="E319" s="78"/>
      <c r="F319" s="81"/>
      <c r="G319" s="75"/>
      <c r="H319" s="78"/>
      <c r="I319" s="174" t="s">
        <v>128</v>
      </c>
      <c r="J319" s="104">
        <v>400</v>
      </c>
    </row>
    <row r="320" spans="1:10" ht="36">
      <c r="A320" s="185"/>
      <c r="B320" s="87"/>
      <c r="C320" s="88"/>
      <c r="D320" s="107"/>
      <c r="E320" s="85"/>
      <c r="F320" s="89"/>
      <c r="G320" s="88"/>
      <c r="H320" s="85"/>
      <c r="I320" s="154" t="s">
        <v>129</v>
      </c>
      <c r="J320" s="104">
        <v>1752</v>
      </c>
    </row>
    <row r="321" spans="1:10" ht="48">
      <c r="A321" s="185"/>
      <c r="B321" s="87"/>
      <c r="C321" s="88"/>
      <c r="D321" s="107"/>
      <c r="E321" s="85"/>
      <c r="F321" s="89"/>
      <c r="G321" s="88"/>
      <c r="H321" s="85"/>
      <c r="I321" s="154" t="s">
        <v>136</v>
      </c>
      <c r="J321" s="104">
        <v>9063.2</v>
      </c>
    </row>
    <row r="322" spans="1:10" ht="24">
      <c r="A322" s="185"/>
      <c r="B322" s="87"/>
      <c r="C322" s="88"/>
      <c r="D322" s="107"/>
      <c r="E322" s="85"/>
      <c r="F322" s="89"/>
      <c r="G322" s="88"/>
      <c r="H322" s="85"/>
      <c r="I322" s="33" t="s">
        <v>130</v>
      </c>
      <c r="J322" s="104">
        <v>1500</v>
      </c>
    </row>
    <row r="323" spans="1:10" ht="12.75">
      <c r="A323" s="185"/>
      <c r="B323" s="87"/>
      <c r="C323" s="88"/>
      <c r="D323" s="107"/>
      <c r="E323" s="85"/>
      <c r="F323" s="89"/>
      <c r="G323" s="88"/>
      <c r="H323" s="85"/>
      <c r="I323" s="154" t="s">
        <v>131</v>
      </c>
      <c r="J323" s="104">
        <v>435</v>
      </c>
    </row>
    <row r="324" spans="1:10" ht="13.5" thickBot="1">
      <c r="A324" s="185"/>
      <c r="B324" s="87"/>
      <c r="C324" s="88"/>
      <c r="D324" s="107"/>
      <c r="E324" s="85"/>
      <c r="F324" s="89"/>
      <c r="G324" s="88"/>
      <c r="H324" s="85"/>
      <c r="I324" s="163" t="s">
        <v>132</v>
      </c>
      <c r="J324" s="104">
        <v>2000</v>
      </c>
    </row>
    <row r="325" spans="1:10" ht="13.5" thickBot="1">
      <c r="A325" s="184" t="s">
        <v>20</v>
      </c>
      <c r="B325" s="29">
        <f>18.17*1778+0.04</f>
        <v>32306.300000000003</v>
      </c>
      <c r="C325" s="26">
        <f>E325-B325</f>
        <v>2708.209999999999</v>
      </c>
      <c r="D325" s="50"/>
      <c r="E325" s="146">
        <v>35014.51</v>
      </c>
      <c r="F325" s="36">
        <f>B325*1</f>
        <v>32306.300000000003</v>
      </c>
      <c r="G325" s="36">
        <f>(2.252+3.16+0.23+3.52)*1778</f>
        <v>16290.036000000002</v>
      </c>
      <c r="H325" s="26">
        <f>F325-G325+C325</f>
        <v>18724.474000000002</v>
      </c>
      <c r="I325" s="111" t="s">
        <v>30</v>
      </c>
      <c r="J325" s="56">
        <f>3.77*1778</f>
        <v>6703.06</v>
      </c>
    </row>
    <row r="326" spans="1:10" ht="36">
      <c r="A326" s="185"/>
      <c r="B326" s="77"/>
      <c r="C326" s="75"/>
      <c r="D326" s="106"/>
      <c r="E326" s="78"/>
      <c r="F326" s="81"/>
      <c r="G326" s="75"/>
      <c r="H326" s="78"/>
      <c r="I326" s="154" t="s">
        <v>133</v>
      </c>
      <c r="J326" s="104">
        <v>951</v>
      </c>
    </row>
    <row r="327" spans="1:10" ht="12.75">
      <c r="A327" s="185"/>
      <c r="B327" s="87"/>
      <c r="C327" s="88"/>
      <c r="D327" s="107"/>
      <c r="E327" s="85"/>
      <c r="F327" s="89"/>
      <c r="G327" s="88"/>
      <c r="H327" s="85"/>
      <c r="I327" s="96" t="s">
        <v>69</v>
      </c>
      <c r="J327" s="104">
        <v>300</v>
      </c>
    </row>
    <row r="328" spans="1:10" ht="12.75">
      <c r="A328" s="185"/>
      <c r="B328" s="87"/>
      <c r="C328" s="88"/>
      <c r="D328" s="107"/>
      <c r="E328" s="85"/>
      <c r="F328" s="89"/>
      <c r="G328" s="88"/>
      <c r="H328" s="85"/>
      <c r="I328" s="163" t="s">
        <v>135</v>
      </c>
      <c r="J328" s="91">
        <v>1400</v>
      </c>
    </row>
    <row r="329" spans="1:10" ht="12.75">
      <c r="A329" s="185"/>
      <c r="B329" s="87"/>
      <c r="C329" s="88"/>
      <c r="D329" s="107"/>
      <c r="E329" s="85"/>
      <c r="F329" s="89"/>
      <c r="G329" s="88"/>
      <c r="H329" s="85"/>
      <c r="I329" s="24" t="s">
        <v>134</v>
      </c>
      <c r="J329" s="91">
        <v>45</v>
      </c>
    </row>
    <row r="330" spans="1:10" ht="13.5" thickBot="1">
      <c r="A330" s="185"/>
      <c r="B330" s="79"/>
      <c r="C330" s="74"/>
      <c r="D330" s="108"/>
      <c r="E330" s="80"/>
      <c r="F330" s="102"/>
      <c r="G330" s="74"/>
      <c r="H330" s="80"/>
      <c r="I330" s="24" t="s">
        <v>137</v>
      </c>
      <c r="J330" s="91">
        <v>100</v>
      </c>
    </row>
    <row r="331" spans="1:10" ht="13.5" thickBot="1">
      <c r="A331" s="12" t="s">
        <v>21</v>
      </c>
      <c r="B331" s="180">
        <f>SUM(B277:B325)</f>
        <v>381786.49097899994</v>
      </c>
      <c r="C331" s="30">
        <f>SUM(C277:C325)</f>
        <v>-3420.6409790000034</v>
      </c>
      <c r="D331" s="14"/>
      <c r="E331" s="27">
        <f>SUM(E277:E330)</f>
        <v>378365.85</v>
      </c>
      <c r="F331" s="71">
        <f>SUM(F277:F325)</f>
        <v>381786.49097899994</v>
      </c>
      <c r="G331" s="71">
        <f>SUM(G277:G325)</f>
        <v>195623.3592</v>
      </c>
      <c r="H331" s="19">
        <f>SUM(H277:H325)</f>
        <v>182742.49079999997</v>
      </c>
      <c r="I331" s="128"/>
      <c r="J331" s="181"/>
    </row>
    <row r="332" spans="1:10" ht="13.5" thickBot="1">
      <c r="A332" s="130"/>
      <c r="B332" s="131"/>
      <c r="C332" s="132"/>
      <c r="D332" s="132"/>
      <c r="E332" s="133"/>
      <c r="F332" s="169"/>
      <c r="G332" s="169"/>
      <c r="H332" s="169"/>
      <c r="I332" s="17" t="s">
        <v>22</v>
      </c>
      <c r="J332" s="182">
        <f>SUM(J277:J330)</f>
        <v>149701.382</v>
      </c>
    </row>
    <row r="333" spans="1:10" ht="13.5" thickBot="1">
      <c r="A333" s="134"/>
      <c r="B333" s="135"/>
      <c r="C333" s="136"/>
      <c r="D333" s="136"/>
      <c r="E333" s="137"/>
      <c r="F333" s="231"/>
      <c r="G333" s="232"/>
      <c r="H333" s="232"/>
      <c r="I333" s="233"/>
      <c r="J333" s="183"/>
    </row>
    <row r="334" spans="1:10" ht="13.5" thickBot="1">
      <c r="A334" s="124"/>
      <c r="B334" s="124"/>
      <c r="C334" s="124"/>
      <c r="D334" s="124"/>
      <c r="E334" s="124"/>
      <c r="F334" s="170"/>
      <c r="G334" s="170"/>
      <c r="H334" s="170"/>
      <c r="I334" s="153" t="s">
        <v>102</v>
      </c>
      <c r="J334" s="60">
        <f>H331+J276-J332</f>
        <v>-7996.695999999938</v>
      </c>
    </row>
    <row r="335" spans="1:10" ht="12.75">
      <c r="A335" s="171" t="s">
        <v>98</v>
      </c>
      <c r="B335" s="124"/>
      <c r="C335" s="124"/>
      <c r="D335" s="124"/>
      <c r="E335" s="124"/>
      <c r="F335" s="124"/>
      <c r="G335" s="124"/>
      <c r="H335" s="124"/>
      <c r="I335" s="124"/>
      <c r="J335" s="124"/>
    </row>
  </sheetData>
  <sheetProtection/>
  <mergeCells count="108">
    <mergeCell ref="A59:A63"/>
    <mergeCell ref="A64:A68"/>
    <mergeCell ref="A69:A77"/>
    <mergeCell ref="A78:A81"/>
    <mergeCell ref="F84:I84"/>
    <mergeCell ref="A22:A24"/>
    <mergeCell ref="A25:A29"/>
    <mergeCell ref="A30:A32"/>
    <mergeCell ref="A33:A37"/>
    <mergeCell ref="A38:A52"/>
    <mergeCell ref="A53:A58"/>
    <mergeCell ref="G5:G6"/>
    <mergeCell ref="H5:H6"/>
    <mergeCell ref="I5:J5"/>
    <mergeCell ref="B7:E7"/>
    <mergeCell ref="A8:A13"/>
    <mergeCell ref="A14:A21"/>
    <mergeCell ref="A1:J1"/>
    <mergeCell ref="A2:J2"/>
    <mergeCell ref="A4:A6"/>
    <mergeCell ref="B4:E4"/>
    <mergeCell ref="F4:J4"/>
    <mergeCell ref="B5:B6"/>
    <mergeCell ref="C5:C6"/>
    <mergeCell ref="D5:D6"/>
    <mergeCell ref="E5:E6"/>
    <mergeCell ref="F5:F6"/>
    <mergeCell ref="A309:A310"/>
    <mergeCell ref="A311:A317"/>
    <mergeCell ref="A318:A324"/>
    <mergeCell ref="A325:A330"/>
    <mergeCell ref="F333:I333"/>
    <mergeCell ref="A287:A291"/>
    <mergeCell ref="A292:A293"/>
    <mergeCell ref="A294:A297"/>
    <mergeCell ref="A298:A300"/>
    <mergeCell ref="A301:A303"/>
    <mergeCell ref="A304:A308"/>
    <mergeCell ref="G274:G275"/>
    <mergeCell ref="H274:H275"/>
    <mergeCell ref="I274:J274"/>
    <mergeCell ref="B276:E276"/>
    <mergeCell ref="A277:A282"/>
    <mergeCell ref="A283:A286"/>
    <mergeCell ref="A271:J271"/>
    <mergeCell ref="A272:J272"/>
    <mergeCell ref="A273:A275"/>
    <mergeCell ref="B273:E273"/>
    <mergeCell ref="F273:J273"/>
    <mergeCell ref="B274:B275"/>
    <mergeCell ref="C274:C275"/>
    <mergeCell ref="D274:D275"/>
    <mergeCell ref="E274:E275"/>
    <mergeCell ref="F274:F275"/>
    <mergeCell ref="A229:A230"/>
    <mergeCell ref="A231:A234"/>
    <mergeCell ref="A235:A238"/>
    <mergeCell ref="A239:A244"/>
    <mergeCell ref="F247:I247"/>
    <mergeCell ref="A206:A210"/>
    <mergeCell ref="A211:A214"/>
    <mergeCell ref="A215:A217"/>
    <mergeCell ref="A218:A221"/>
    <mergeCell ref="A222:A224"/>
    <mergeCell ref="A225:A228"/>
    <mergeCell ref="G194:G195"/>
    <mergeCell ref="H194:H195"/>
    <mergeCell ref="I194:J194"/>
    <mergeCell ref="B196:E196"/>
    <mergeCell ref="A197:A200"/>
    <mergeCell ref="A201:A205"/>
    <mergeCell ref="A190:J190"/>
    <mergeCell ref="A191:J191"/>
    <mergeCell ref="A193:A195"/>
    <mergeCell ref="B193:E193"/>
    <mergeCell ref="F193:J193"/>
    <mergeCell ref="B194:B195"/>
    <mergeCell ref="C194:C195"/>
    <mergeCell ref="D194:D195"/>
    <mergeCell ref="E194:E195"/>
    <mergeCell ref="F194:F195"/>
    <mergeCell ref="A105:J105"/>
    <mergeCell ref="A106:J106"/>
    <mergeCell ref="A108:A110"/>
    <mergeCell ref="B108:E108"/>
    <mergeCell ref="F108:J108"/>
    <mergeCell ref="B109:B110"/>
    <mergeCell ref="C109:C110"/>
    <mergeCell ref="D109:D110"/>
    <mergeCell ref="E109:E110"/>
    <mergeCell ref="F109:F110"/>
    <mergeCell ref="A135:A138"/>
    <mergeCell ref="G109:G110"/>
    <mergeCell ref="H109:H110"/>
    <mergeCell ref="I109:J109"/>
    <mergeCell ref="B111:E111"/>
    <mergeCell ref="A112:A115"/>
    <mergeCell ref="A116:A118"/>
    <mergeCell ref="A139:A142"/>
    <mergeCell ref="A143:A149"/>
    <mergeCell ref="A150:A152"/>
    <mergeCell ref="A153:A158"/>
    <mergeCell ref="F161:I161"/>
    <mergeCell ref="A119:A121"/>
    <mergeCell ref="A122:A125"/>
    <mergeCell ref="A126:A127"/>
    <mergeCell ref="A128:A130"/>
    <mergeCell ref="A131:A13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6" r:id="rId1"/>
  <rowBreaks count="8" manualBreakCount="8">
    <brk id="37" max="9" man="1"/>
    <brk id="68" max="9" man="1"/>
    <brk id="104" max="9" man="1"/>
    <brk id="149" max="9" man="1"/>
    <brk id="189" max="9" man="1"/>
    <brk id="230" max="9" man="1"/>
    <brk id="270" max="9" man="1"/>
    <brk id="303" max="9" man="1"/>
  </rowBreaks>
  <ignoredErrors>
    <ignoredError sqref="J127:J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2022-01-24T07:27:59Z</cp:lastPrinted>
  <dcterms:created xsi:type="dcterms:W3CDTF">2010-06-22T06:42:29Z</dcterms:created>
  <dcterms:modified xsi:type="dcterms:W3CDTF">2022-03-04T08:01:28Z</dcterms:modified>
  <cp:category/>
  <cp:version/>
  <cp:contentType/>
  <cp:contentStatus/>
</cp:coreProperties>
</file>