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tabRatio="598" activeTab="0"/>
  </bookViews>
  <sheets>
    <sheet name="Текущий ремонт" sheetId="1" r:id="rId1"/>
  </sheets>
  <definedNames>
    <definedName name="_xlnm.Print_Area" localSheetId="0">'Текущий ремонт'!$A$1:$J$158</definedName>
  </definedNames>
  <calcPr fullCalcOnLoad="1"/>
</workbook>
</file>

<file path=xl/sharedStrings.xml><?xml version="1.0" encoding="utf-8"?>
<sst xmlns="http://schemas.openxmlformats.org/spreadsheetml/2006/main" count="181" uniqueCount="84">
  <si>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</si>
  <si>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</si>
  <si>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</si>
  <si>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</si>
  <si>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</si>
  <si>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</si>
  <si>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</si>
  <si>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</si>
  <si>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</si>
  <si>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</si>
  <si>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</si>
  <si>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</si>
  <si>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</si>
  <si>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</si>
  <si>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</si>
  <si>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</si>
  <si>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</si>
  <si>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</si>
  <si>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</si>
  <si>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</si>
  <si>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</si>
  <si>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</si>
  <si>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 xml:space="preserve">ДОХОДЫ </t>
  </si>
  <si>
    <t xml:space="preserve"> </t>
  </si>
  <si>
    <t xml:space="preserve">РАСХОДЫ ПО ООО "ЛИДЕР УК" </t>
  </si>
  <si>
    <t>содержание УК</t>
  </si>
  <si>
    <r>
      <t xml:space="preserve">                                                                </t>
    </r>
    <r>
      <rPr>
        <b/>
        <sz val="10"/>
        <rFont val="Arial Cyr"/>
        <family val="0"/>
      </rPr>
      <t xml:space="preserve">    Итого: </t>
    </r>
  </si>
  <si>
    <t>факт недоплата, переплата   (-/+)</t>
  </si>
  <si>
    <t>переходящий остаток на 2020 год</t>
  </si>
  <si>
    <t xml:space="preserve">                                                                                                         Отчёт за 2019 г.                                                                                                                                                                                                                                                   </t>
  </si>
  <si>
    <t>2019 г.</t>
  </si>
  <si>
    <t xml:space="preserve"> I. по содержанию и текущему ремонту мест общего пользования жилого дома № 20 по ул. Лазо</t>
  </si>
  <si>
    <t xml:space="preserve">1, 2п. - демонтаж железобетонных лавочек - 4 шт., спил сухой березы. Утилизация на гор.отвал </t>
  </si>
  <si>
    <t>1, 2п. - монтаж досок объявлений - 2 шт., информационных табличек - 2 шт.</t>
  </si>
  <si>
    <t>переоформление (восстановление) документов о технологическом присоединении энергопринимающих устройств к электросетям</t>
  </si>
  <si>
    <t>кв. № 15 - вызов аварийной службы</t>
  </si>
  <si>
    <r>
      <t>1п. - демонтаж, монтаж деревянного пола (3.5 м</t>
    </r>
    <r>
      <rPr>
        <sz val="9"/>
        <rFont val="Calibri"/>
        <family val="2"/>
      </rPr>
      <t>²</t>
    </r>
    <r>
      <rPr>
        <sz val="9"/>
        <rFont val="Arial Cyr"/>
        <family val="0"/>
      </rPr>
      <t>) в тамбуре</t>
    </r>
  </si>
  <si>
    <t>кв. № 3 - частичная замена подводки к батарее (м./пл. труба d 20мм - 1.5м.)</t>
  </si>
  <si>
    <t>1 п. (тамбур) - укрепление трубы, замена шар. крана d 16 мм - 1 шт., клипса, анкер.</t>
  </si>
  <si>
    <t>кв. № 13 - вызов аварийной службы</t>
  </si>
  <si>
    <t>2п.(тамбур) - демонта, монтаж проводов (провод - 2м., гофра - 2м., распред. коробка)</t>
  </si>
  <si>
    <t>эл. энергия (разница между выставленными и оплаченными показаниями)</t>
  </si>
  <si>
    <t>1, 2 п. тамбур - на пол положен ковролин (резиновые коврики) - 2 шт.</t>
  </si>
  <si>
    <t xml:space="preserve">                                                                                                         Отчёт за 2020 г.                                                                                                                                                                                                                                                   </t>
  </si>
  <si>
    <t>2020 г.</t>
  </si>
  <si>
    <t>1п. - очистка снега с подъездного козырька</t>
  </si>
  <si>
    <t>очистка кровли от снега и надели</t>
  </si>
  <si>
    <t>2п. - монтаж железного козырька над подъездом</t>
  </si>
  <si>
    <t xml:space="preserve">переходящий остаток с 2019 года                                                   </t>
  </si>
  <si>
    <t>2п. - демонтаж железного козырька над подъездом</t>
  </si>
  <si>
    <t>детская площадка огорожена сигнальной лентой</t>
  </si>
  <si>
    <t>1, 2п. - монтаж лавок - 2 шт., урн - 2 шт. около подъездов</t>
  </si>
  <si>
    <t>семена, эмаль, кисточка (по чеку)</t>
  </si>
  <si>
    <t>монтаж заборчика около дома - 8 пролетов</t>
  </si>
  <si>
    <t>окраска мусорного контейнера - 1 шт., площадки - 1 шт.</t>
  </si>
  <si>
    <t>краска - 2б, кисточка - 2шт. (по чеку)</t>
  </si>
  <si>
    <t>около дома скошена трава</t>
  </si>
  <si>
    <t>оштукатуривание, пропитка и окраска фундамена</t>
  </si>
  <si>
    <t>монтаж заборчика около дома - 4 пролета</t>
  </si>
  <si>
    <t>спил аварийного дерева, погрузка и вывоз большого контейнера</t>
  </si>
  <si>
    <t>коврик-дорожка - 3м., коврик придверный - 1шт., эмаль - 2б. (по чеку)</t>
  </si>
  <si>
    <t>врезка шаровых кранов на подачу и обратку</t>
  </si>
  <si>
    <t xml:space="preserve">Составил: инженер-смотритель                                       О.А. Романюк                              </t>
  </si>
  <si>
    <t>шпаклевка для дерева - 1б, эмаль - 1 б, кисточка - 1шт. (по чеку)</t>
  </si>
  <si>
    <t>1п. - монтаж шпингалета на деревянном коробе</t>
  </si>
  <si>
    <t>ревизия и очистка от мусора ОДПУ по эл. энергии</t>
  </si>
  <si>
    <t>сброс снега и неледи с кровли</t>
  </si>
  <si>
    <t>1, 2 п. - очистка подъездных козырьков от снега и наледи</t>
  </si>
  <si>
    <t>переходящий остаток на 2021 год</t>
  </si>
  <si>
    <t xml:space="preserve">                                                                                                         Отчёт за 2021 г.                                                                                                                                                                                                                                                   </t>
  </si>
  <si>
    <t>2021 г.</t>
  </si>
  <si>
    <t xml:space="preserve">переходящий остаток с 2020 года                                                   </t>
  </si>
  <si>
    <t>переходящий остаток на 2022 год</t>
  </si>
  <si>
    <t>I, IIп. - очистка снега с подъездных козырьков</t>
  </si>
  <si>
    <t>веник</t>
  </si>
  <si>
    <t>1,2 п., 3 эт. - монтаж розетки - 2 шт., провод - 10м.</t>
  </si>
  <si>
    <t>кв. № 8 - вызов аварийной службы (протяжка фитинга на батарее)</t>
  </si>
  <si>
    <t>краска - 2б, распылитель, кисть - 2шт., отрава от сорняков (по чеку)</t>
  </si>
  <si>
    <t>кв. №  2 - частичная замена стояка канализации (труба в 110 мм. - 1 м., тройник - 1 шт., переход - 1 шт., отвод - 1 шт., силикон - 1/4 бал.)</t>
  </si>
  <si>
    <t>врезка шаров. крана на п/отоплении (шар. кран d 25 мм. - 1 шт., труба - 1 м., муфта - 1 шт., нитка - 5м.)</t>
  </si>
  <si>
    <t>кв. № 3 - вызов аварийной службы (частичная замена ст. отопления труба d 20 мм. - 3м., соединение - 1 шт.)</t>
  </si>
  <si>
    <r>
      <t>сброс снега и неледи с кровли (40 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</si>
  <si>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r>
      <t>сброс снега и неледи с кровли (30 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</si>
  <si>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t xml:space="preserve">I, II п. - открытка А 4 - 2 шт.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</si>
</sst>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9"/>
      <color indexed="36"/>
      <name val="Arial Cyr"/>
      <family val="0"/>
    </font>
    <font>
      <sz val="8"/>
      <color indexed="36"/>
      <name val="Arial Cyr"/>
      <family val="0"/>
    </font>
    <font>
      <sz val="10"/>
      <color indexed="36"/>
      <name val="Arial Cyr"/>
      <family val="0"/>
    </font>
    <font>
      <b/>
      <sz val="9"/>
      <color indexed="40"/>
      <name val="Arial Cyr"/>
      <family val="0"/>
    </font>
    <font>
      <sz val="9"/>
      <color indexed="40"/>
      <name val="Arial Cyr"/>
      <family val="0"/>
    </font>
    <font>
      <b/>
      <sz val="9"/>
      <color indexed="40"/>
      <name val="Arial"/>
      <family val="2"/>
    </font>
    <font>
      <b/>
      <sz val="9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  <font>
      <sz val="9"/>
      <color rgb="FF7030A0"/>
      <name val="Arial Cyr"/>
      <family val="0"/>
    </font>
    <font>
      <sz val="8"/>
      <color rgb="FF7030A0"/>
      <name val="Arial Cyr"/>
      <family val="0"/>
    </font>
    <font>
      <sz val="10"/>
      <color rgb="FF7030A0"/>
      <name val="Arial Cyr"/>
      <family val="0"/>
    </font>
    <font>
      <b/>
      <sz val="9"/>
      <color rgb="FF00B0F0"/>
      <name val="Arial Cyr"/>
      <family val="0"/>
    </font>
    <font>
      <sz val="9"/>
      <color rgb="FF00B0F0"/>
      <name val="Arial Cyr"/>
      <family val="0"/>
    </font>
    <font>
      <b/>
      <sz val="9"/>
      <color rgb="FF00B0F0"/>
      <name val="Arial"/>
      <family val="2"/>
    </font>
    <font>
      <b/>
      <sz val="9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>
      <alignment horizontal="left" vertical="top"/>
      <protection/>
    </xf>
    <xf numFmtId="0" fontId="43" fillId="0" borderId="0">
      <alignment horizontal="left" vertical="top"/>
      <protection/>
    </xf>
    <xf numFmtId="0" fontId="44" fillId="0" borderId="0">
      <alignment horizontal="right" vertical="top"/>
      <protection/>
    </xf>
    <xf numFmtId="0" fontId="43" fillId="0" borderId="0">
      <alignment horizontal="right" vertical="top"/>
      <protection/>
    </xf>
    <xf numFmtId="0" fontId="44" fillId="0" borderId="0">
      <alignment horizontal="right" vertical="top"/>
      <protection/>
    </xf>
    <xf numFmtId="0" fontId="42" fillId="0" borderId="0">
      <alignment horizontal="left" vertical="top"/>
      <protection/>
    </xf>
    <xf numFmtId="0" fontId="43" fillId="0" borderId="0">
      <alignment horizontal="center" vertical="center"/>
      <protection/>
    </xf>
    <xf numFmtId="0" fontId="43" fillId="0" borderId="0">
      <alignment horizontal="center" vertical="top"/>
      <protection/>
    </xf>
    <xf numFmtId="0" fontId="43" fillId="0" borderId="0">
      <alignment horizontal="center" vertical="top"/>
      <protection/>
    </xf>
    <xf numFmtId="0" fontId="45" fillId="0" borderId="0">
      <alignment horizontal="left" vertical="top"/>
      <protection/>
    </xf>
    <xf numFmtId="0" fontId="43" fillId="0" borderId="0">
      <alignment horizontal="left" vertical="top"/>
      <protection/>
    </xf>
    <xf numFmtId="0" fontId="43" fillId="0" borderId="0">
      <alignment horizontal="right" vertical="top"/>
      <protection/>
    </xf>
    <xf numFmtId="0" fontId="46" fillId="0" borderId="0">
      <alignment horizontal="left" vertical="top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0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2" fontId="5" fillId="0" borderId="19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horizontal="right" vertical="center"/>
    </xf>
    <xf numFmtId="2" fontId="5" fillId="0" borderId="21" xfId="0" applyNumberFormat="1" applyFont="1" applyBorder="1" applyAlignment="1">
      <alignment horizontal="right" vertical="center"/>
    </xf>
    <xf numFmtId="2" fontId="5" fillId="0" borderId="22" xfId="0" applyNumberFormat="1" applyFont="1" applyBorder="1" applyAlignment="1">
      <alignment horizontal="right" vertical="center"/>
    </xf>
    <xf numFmtId="2" fontId="5" fillId="0" borderId="20" xfId="0" applyNumberFormat="1" applyFont="1" applyBorder="1" applyAlignment="1">
      <alignment vertical="center"/>
    </xf>
    <xf numFmtId="2" fontId="5" fillId="0" borderId="23" xfId="0" applyNumberFormat="1" applyFont="1" applyBorder="1" applyAlignment="1">
      <alignment horizontal="right" vertical="center"/>
    </xf>
    <xf numFmtId="2" fontId="5" fillId="0" borderId="24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 horizontal="right" vertical="center"/>
    </xf>
    <xf numFmtId="2" fontId="5" fillId="0" borderId="25" xfId="0" applyNumberFormat="1" applyFont="1" applyBorder="1" applyAlignment="1">
      <alignment horizontal="right" vertical="center"/>
    </xf>
    <xf numFmtId="2" fontId="5" fillId="0" borderId="24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26" xfId="0" applyNumberFormat="1" applyFont="1" applyBorder="1" applyAlignment="1">
      <alignment horizontal="right" vertical="center"/>
    </xf>
    <xf numFmtId="2" fontId="4" fillId="0" borderId="27" xfId="0" applyNumberFormat="1" applyFont="1" applyBorder="1" applyAlignment="1">
      <alignment horizontal="right" vertical="center"/>
    </xf>
    <xf numFmtId="2" fontId="5" fillId="0" borderId="28" xfId="0" applyNumberFormat="1" applyFont="1" applyBorder="1" applyAlignment="1">
      <alignment horizontal="right" vertical="center"/>
    </xf>
    <xf numFmtId="2" fontId="5" fillId="0" borderId="29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horizontal="right" vertical="center"/>
    </xf>
    <xf numFmtId="2" fontId="1" fillId="32" borderId="16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49" fontId="4" fillId="0" borderId="32" xfId="0" applyNumberFormat="1" applyFont="1" applyBorder="1" applyAlignment="1">
      <alignment horizontal="left" vertical="center"/>
    </xf>
    <xf numFmtId="2" fontId="1" fillId="32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2" fontId="1" fillId="34" borderId="10" xfId="0" applyNumberFormat="1" applyFont="1" applyFill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62" fillId="0" borderId="34" xfId="0" applyNumberFormat="1" applyFont="1" applyBorder="1" applyAlignment="1">
      <alignment vertical="center"/>
    </xf>
    <xf numFmtId="2" fontId="62" fillId="0" borderId="35" xfId="0" applyNumberFormat="1" applyFont="1" applyBorder="1" applyAlignment="1">
      <alignment horizontal="right" vertical="center"/>
    </xf>
    <xf numFmtId="2" fontId="62" fillId="0" borderId="34" xfId="0" applyNumberFormat="1" applyFont="1" applyBorder="1" applyAlignment="1">
      <alignment horizontal="right" vertical="center"/>
    </xf>
    <xf numFmtId="2" fontId="62" fillId="0" borderId="35" xfId="0" applyNumberFormat="1" applyFont="1" applyBorder="1" applyAlignment="1">
      <alignment vertical="center"/>
    </xf>
    <xf numFmtId="2" fontId="62" fillId="0" borderId="36" xfId="0" applyNumberFormat="1" applyFont="1" applyBorder="1" applyAlignment="1">
      <alignment vertical="center"/>
    </xf>
    <xf numFmtId="2" fontId="62" fillId="0" borderId="0" xfId="0" applyNumberFormat="1" applyFont="1" applyBorder="1" applyAlignment="1">
      <alignment horizontal="right" vertical="center"/>
    </xf>
    <xf numFmtId="2" fontId="62" fillId="0" borderId="36" xfId="0" applyNumberFormat="1" applyFont="1" applyBorder="1" applyAlignment="1">
      <alignment horizontal="right" vertical="center"/>
    </xf>
    <xf numFmtId="2" fontId="62" fillId="0" borderId="0" xfId="0" applyNumberFormat="1" applyFont="1" applyBorder="1" applyAlignment="1">
      <alignment vertical="center"/>
    </xf>
    <xf numFmtId="2" fontId="62" fillId="0" borderId="29" xfId="0" applyNumberFormat="1" applyFont="1" applyBorder="1" applyAlignment="1">
      <alignment horizontal="right" vertical="center"/>
    </xf>
    <xf numFmtId="2" fontId="63" fillId="0" borderId="36" xfId="0" applyNumberFormat="1" applyFont="1" applyBorder="1" applyAlignment="1">
      <alignment horizontal="right" vertical="center"/>
    </xf>
    <xf numFmtId="2" fontId="63" fillId="0" borderId="0" xfId="0" applyNumberFormat="1" applyFont="1" applyBorder="1" applyAlignment="1">
      <alignment horizontal="right" vertical="center"/>
    </xf>
    <xf numFmtId="2" fontId="63" fillId="0" borderId="35" xfId="0" applyNumberFormat="1" applyFont="1" applyBorder="1" applyAlignment="1">
      <alignment horizontal="right" vertical="center"/>
    </xf>
    <xf numFmtId="0" fontId="62" fillId="0" borderId="29" xfId="0" applyFont="1" applyBorder="1" applyAlignment="1">
      <alignment horizontal="right" vertical="center"/>
    </xf>
    <xf numFmtId="0" fontId="63" fillId="0" borderId="36" xfId="0" applyFont="1" applyBorder="1" applyAlignment="1">
      <alignment horizontal="right" vertical="center"/>
    </xf>
    <xf numFmtId="0" fontId="63" fillId="0" borderId="0" xfId="0" applyFont="1" applyBorder="1" applyAlignment="1">
      <alignment horizontal="right" vertical="center"/>
    </xf>
    <xf numFmtId="0" fontId="63" fillId="0" borderId="29" xfId="0" applyFont="1" applyBorder="1" applyAlignment="1">
      <alignment horizontal="right" vertical="center"/>
    </xf>
    <xf numFmtId="49" fontId="62" fillId="0" borderId="37" xfId="0" applyNumberFormat="1" applyFont="1" applyBorder="1" applyAlignment="1">
      <alignment horizontal="left" vertical="center"/>
    </xf>
    <xf numFmtId="0" fontId="62" fillId="0" borderId="12" xfId="0" applyFont="1" applyBorder="1" applyAlignment="1">
      <alignment horizontal="right" vertical="center"/>
    </xf>
    <xf numFmtId="0" fontId="64" fillId="0" borderId="38" xfId="0" applyFont="1" applyBorder="1" applyAlignment="1">
      <alignment vertical="center"/>
    </xf>
    <xf numFmtId="0" fontId="64" fillId="0" borderId="39" xfId="0" applyFont="1" applyBorder="1" applyAlignment="1">
      <alignment vertical="center"/>
    </xf>
    <xf numFmtId="0" fontId="64" fillId="0" borderId="40" xfId="0" applyFont="1" applyBorder="1" applyAlignment="1">
      <alignment vertical="center"/>
    </xf>
    <xf numFmtId="0" fontId="65" fillId="0" borderId="41" xfId="0" applyFont="1" applyBorder="1" applyAlignment="1">
      <alignment vertical="center"/>
    </xf>
    <xf numFmtId="0" fontId="65" fillId="0" borderId="42" xfId="0" applyFont="1" applyBorder="1" applyAlignment="1">
      <alignment vertical="center"/>
    </xf>
    <xf numFmtId="0" fontId="65" fillId="0" borderId="43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left" vertical="center" wrapText="1"/>
    </xf>
    <xf numFmtId="2" fontId="63" fillId="0" borderId="44" xfId="0" applyNumberFormat="1" applyFont="1" applyBorder="1" applyAlignment="1">
      <alignment vertical="center"/>
    </xf>
    <xf numFmtId="0" fontId="63" fillId="0" borderId="45" xfId="0" applyFont="1" applyBorder="1" applyAlignment="1">
      <alignment horizontal="left" vertical="center" wrapText="1"/>
    </xf>
    <xf numFmtId="2" fontId="63" fillId="0" borderId="12" xfId="0" applyNumberFormat="1" applyFont="1" applyBorder="1" applyAlignment="1">
      <alignment vertical="center"/>
    </xf>
    <xf numFmtId="0" fontId="5" fillId="35" borderId="16" xfId="0" applyFont="1" applyFill="1" applyBorder="1" applyAlignment="1">
      <alignment vertical="center" wrapText="1"/>
    </xf>
    <xf numFmtId="2" fontId="5" fillId="35" borderId="16" xfId="0" applyNumberFormat="1" applyFont="1" applyFill="1" applyBorder="1" applyAlignment="1">
      <alignment vertical="center" wrapText="1"/>
    </xf>
    <xf numFmtId="0" fontId="63" fillId="0" borderId="35" xfId="0" applyFont="1" applyBorder="1" applyAlignment="1">
      <alignment horizontal="left" vertical="center" wrapText="1"/>
    </xf>
    <xf numFmtId="2" fontId="5" fillId="0" borderId="21" xfId="0" applyNumberFormat="1" applyFont="1" applyBorder="1" applyAlignment="1">
      <alignment horizontal="right"/>
    </xf>
    <xf numFmtId="2" fontId="5" fillId="0" borderId="46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 vertical="center"/>
    </xf>
    <xf numFmtId="2" fontId="7" fillId="0" borderId="47" xfId="44" applyNumberFormat="1" applyFont="1" applyBorder="1" applyAlignment="1">
      <alignment horizontal="right" vertical="top" wrapText="1"/>
      <protection/>
    </xf>
    <xf numFmtId="2" fontId="5" fillId="0" borderId="48" xfId="0" applyNumberFormat="1" applyFont="1" applyBorder="1" applyAlignment="1">
      <alignment vertical="center"/>
    </xf>
    <xf numFmtId="2" fontId="62" fillId="0" borderId="49" xfId="0" applyNumberFormat="1" applyFont="1" applyBorder="1" applyAlignment="1">
      <alignment horizontal="right" vertical="center"/>
    </xf>
    <xf numFmtId="2" fontId="63" fillId="0" borderId="29" xfId="0" applyNumberFormat="1" applyFont="1" applyBorder="1" applyAlignment="1">
      <alignment horizontal="right" vertical="center"/>
    </xf>
    <xf numFmtId="2" fontId="63" fillId="0" borderId="25" xfId="0" applyNumberFormat="1" applyFont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0" fontId="4" fillId="35" borderId="44" xfId="0" applyFont="1" applyFill="1" applyBorder="1" applyAlignment="1">
      <alignment horizontal="left" wrapText="1"/>
    </xf>
    <xf numFmtId="0" fontId="4" fillId="35" borderId="50" xfId="0" applyFont="1" applyFill="1" applyBorder="1" applyAlignment="1">
      <alignment horizontal="left" wrapText="1"/>
    </xf>
    <xf numFmtId="2" fontId="4" fillId="35" borderId="44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vertical="center"/>
    </xf>
    <xf numFmtId="0" fontId="4" fillId="35" borderId="51" xfId="0" applyNumberFormat="1" applyFont="1" applyFill="1" applyBorder="1" applyAlignment="1">
      <alignment vertical="center"/>
    </xf>
    <xf numFmtId="0" fontId="4" fillId="0" borderId="52" xfId="0" applyFont="1" applyBorder="1" applyAlignment="1">
      <alignment horizontal="left" vertical="center" wrapText="1"/>
    </xf>
    <xf numFmtId="0" fontId="4" fillId="0" borderId="52" xfId="0" applyNumberFormat="1" applyFont="1" applyBorder="1" applyAlignment="1">
      <alignment vertical="center"/>
    </xf>
    <xf numFmtId="0" fontId="4" fillId="35" borderId="10" xfId="0" applyNumberFormat="1" applyFont="1" applyFill="1" applyBorder="1" applyAlignment="1">
      <alignment vertical="center"/>
    </xf>
    <xf numFmtId="0" fontId="4" fillId="0" borderId="53" xfId="0" applyFont="1" applyBorder="1" applyAlignment="1">
      <alignment horizontal="left" vertical="center" wrapText="1"/>
    </xf>
    <xf numFmtId="0" fontId="4" fillId="35" borderId="51" xfId="0" applyNumberFormat="1" applyFont="1" applyFill="1" applyBorder="1" applyAlignment="1">
      <alignment horizontal="right" vertical="center"/>
    </xf>
    <xf numFmtId="0" fontId="4" fillId="35" borderId="52" xfId="0" applyFont="1" applyFill="1" applyBorder="1" applyAlignment="1">
      <alignment horizontal="left" wrapText="1"/>
    </xf>
    <xf numFmtId="0" fontId="63" fillId="36" borderId="52" xfId="0" applyFont="1" applyFill="1" applyBorder="1" applyAlignment="1">
      <alignment horizontal="left" wrapText="1"/>
    </xf>
    <xf numFmtId="0" fontId="63" fillId="36" borderId="51" xfId="0" applyNumberFormat="1" applyFont="1" applyFill="1" applyBorder="1" applyAlignment="1">
      <alignment horizontal="right" vertical="center"/>
    </xf>
    <xf numFmtId="0" fontId="63" fillId="0" borderId="49" xfId="0" applyFont="1" applyBorder="1" applyAlignment="1">
      <alignment horizontal="left" vertical="center" wrapText="1"/>
    </xf>
    <xf numFmtId="0" fontId="4" fillId="35" borderId="51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3" fillId="32" borderId="16" xfId="0" applyFont="1" applyFill="1" applyBorder="1" applyAlignment="1">
      <alignment horizontal="center" vertical="center"/>
    </xf>
    <xf numFmtId="0" fontId="63" fillId="0" borderId="53" xfId="0" applyFont="1" applyBorder="1" applyAlignment="1">
      <alignment horizontal="left" vertical="center" wrapText="1"/>
    </xf>
    <xf numFmtId="2" fontId="5" fillId="0" borderId="22" xfId="0" applyNumberFormat="1" applyFont="1" applyBorder="1" applyAlignment="1">
      <alignment vertical="center"/>
    </xf>
    <xf numFmtId="0" fontId="4" fillId="0" borderId="54" xfId="0" applyFont="1" applyBorder="1" applyAlignment="1">
      <alignment horizontal="left" vertical="center" wrapText="1"/>
    </xf>
    <xf numFmtId="0" fontId="1" fillId="34" borderId="16" xfId="0" applyFont="1" applyFill="1" applyBorder="1" applyAlignment="1">
      <alignment vertical="center" wrapText="1"/>
    </xf>
    <xf numFmtId="2" fontId="1" fillId="34" borderId="16" xfId="0" applyNumberFormat="1" applyFont="1" applyFill="1" applyBorder="1" applyAlignment="1">
      <alignment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1" xfId="0" applyNumberFormat="1" applyFont="1" applyBorder="1" applyAlignment="1">
      <alignment vertical="center"/>
    </xf>
    <xf numFmtId="0" fontId="4" fillId="0" borderId="56" xfId="0" applyNumberFormat="1" applyFont="1" applyBorder="1" applyAlignment="1">
      <alignment vertical="center"/>
    </xf>
    <xf numFmtId="0" fontId="4" fillId="0" borderId="57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58" xfId="0" applyFont="1" applyBorder="1" applyAlignment="1">
      <alignment horizontal="left" vertical="center" wrapText="1"/>
    </xf>
    <xf numFmtId="2" fontId="5" fillId="35" borderId="14" xfId="0" applyNumberFormat="1" applyFont="1" applyFill="1" applyBorder="1" applyAlignment="1">
      <alignment horizontal="right"/>
    </xf>
    <xf numFmtId="2" fontId="5" fillId="0" borderId="17" xfId="0" applyNumberFormat="1" applyFont="1" applyBorder="1" applyAlignment="1">
      <alignment vertical="center"/>
    </xf>
    <xf numFmtId="2" fontId="7" fillId="0" borderId="16" xfId="44" applyNumberFormat="1" applyFont="1" applyBorder="1" applyAlignment="1">
      <alignment horizontal="right" vertical="top" wrapText="1"/>
      <protection/>
    </xf>
    <xf numFmtId="2" fontId="63" fillId="0" borderId="13" xfId="0" applyNumberFormat="1" applyFont="1" applyBorder="1" applyAlignment="1">
      <alignment horizontal="right" vertical="center"/>
    </xf>
    <xf numFmtId="0" fontId="63" fillId="35" borderId="50" xfId="0" applyFont="1" applyFill="1" applyBorder="1" applyAlignment="1">
      <alignment horizontal="left" wrapText="1"/>
    </xf>
    <xf numFmtId="2" fontId="63" fillId="35" borderId="51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2" fontId="66" fillId="0" borderId="17" xfId="0" applyNumberFormat="1" applyFont="1" applyBorder="1" applyAlignment="1">
      <alignment vertical="center"/>
    </xf>
    <xf numFmtId="2" fontId="67" fillId="0" borderId="52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67" fillId="0" borderId="27" xfId="0" applyNumberFormat="1" applyFont="1" applyBorder="1" applyAlignment="1">
      <alignment horizontal="right" vertical="center"/>
    </xf>
    <xf numFmtId="0" fontId="4" fillId="35" borderId="57" xfId="0" applyNumberFormat="1" applyFont="1" applyFill="1" applyBorder="1" applyAlignment="1">
      <alignment vertical="center"/>
    </xf>
    <xf numFmtId="2" fontId="66" fillId="0" borderId="27" xfId="0" applyNumberFormat="1" applyFont="1" applyBorder="1" applyAlignment="1">
      <alignment horizontal="right" vertical="center"/>
    </xf>
    <xf numFmtId="2" fontId="66" fillId="0" borderId="48" xfId="0" applyNumberFormat="1" applyFont="1" applyBorder="1" applyAlignment="1">
      <alignment vertical="center"/>
    </xf>
    <xf numFmtId="2" fontId="66" fillId="0" borderId="36" xfId="0" applyNumberFormat="1" applyFont="1" applyBorder="1" applyAlignment="1">
      <alignment vertical="center"/>
    </xf>
    <xf numFmtId="2" fontId="66" fillId="0" borderId="0" xfId="0" applyNumberFormat="1" applyFont="1" applyBorder="1" applyAlignment="1">
      <alignment horizontal="right" vertical="center"/>
    </xf>
    <xf numFmtId="2" fontId="67" fillId="0" borderId="0" xfId="0" applyNumberFormat="1" applyFont="1" applyBorder="1" applyAlignment="1">
      <alignment horizontal="right" vertical="center"/>
    </xf>
    <xf numFmtId="2" fontId="66" fillId="0" borderId="29" xfId="0" applyNumberFormat="1" applyFont="1" applyBorder="1" applyAlignment="1">
      <alignment horizontal="right" vertical="center"/>
    </xf>
    <xf numFmtId="2" fontId="66" fillId="0" borderId="36" xfId="0" applyNumberFormat="1" applyFont="1" applyBorder="1" applyAlignment="1">
      <alignment horizontal="right" vertical="center"/>
    </xf>
    <xf numFmtId="2" fontId="66" fillId="0" borderId="0" xfId="0" applyNumberFormat="1" applyFont="1" applyBorder="1" applyAlignment="1">
      <alignment vertical="center"/>
    </xf>
    <xf numFmtId="2" fontId="66" fillId="0" borderId="34" xfId="0" applyNumberFormat="1" applyFont="1" applyBorder="1" applyAlignment="1">
      <alignment vertical="center"/>
    </xf>
    <xf numFmtId="2" fontId="66" fillId="0" borderId="35" xfId="0" applyNumberFormat="1" applyFont="1" applyBorder="1" applyAlignment="1">
      <alignment horizontal="right" vertical="center"/>
    </xf>
    <xf numFmtId="2" fontId="67" fillId="0" borderId="35" xfId="0" applyNumberFormat="1" applyFont="1" applyBorder="1" applyAlignment="1">
      <alignment horizontal="right" vertical="center"/>
    </xf>
    <xf numFmtId="2" fontId="66" fillId="0" borderId="34" xfId="0" applyNumberFormat="1" applyFont="1" applyBorder="1" applyAlignment="1">
      <alignment horizontal="right" vertical="center"/>
    </xf>
    <xf numFmtId="2" fontId="66" fillId="0" borderId="35" xfId="0" applyNumberFormat="1" applyFont="1" applyBorder="1" applyAlignment="1">
      <alignment vertical="center"/>
    </xf>
    <xf numFmtId="2" fontId="66" fillId="0" borderId="49" xfId="0" applyNumberFormat="1" applyFont="1" applyBorder="1" applyAlignment="1">
      <alignment horizontal="right" vertical="center"/>
    </xf>
    <xf numFmtId="2" fontId="66" fillId="0" borderId="59" xfId="0" applyNumberFormat="1" applyFont="1" applyBorder="1" applyAlignment="1">
      <alignment horizontal="right" vertical="center"/>
    </xf>
    <xf numFmtId="2" fontId="5" fillId="0" borderId="19" xfId="0" applyNumberFormat="1" applyFont="1" applyBorder="1" applyAlignment="1">
      <alignment horizontal="right" vertical="center"/>
    </xf>
    <xf numFmtId="2" fontId="5" fillId="0" borderId="35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 vertical="center"/>
    </xf>
    <xf numFmtId="2" fontId="5" fillId="0" borderId="34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horizontal="right"/>
    </xf>
    <xf numFmtId="2" fontId="5" fillId="0" borderId="35" xfId="0" applyNumberFormat="1" applyFont="1" applyBorder="1" applyAlignment="1">
      <alignment horizontal="right" vertical="center"/>
    </xf>
    <xf numFmtId="2" fontId="5" fillId="0" borderId="49" xfId="0" applyNumberFormat="1" applyFont="1" applyBorder="1" applyAlignment="1">
      <alignment horizontal="right" vertical="center"/>
    </xf>
    <xf numFmtId="2" fontId="5" fillId="0" borderId="36" xfId="0" applyNumberFormat="1" applyFont="1" applyBorder="1" applyAlignment="1">
      <alignment vertical="center"/>
    </xf>
    <xf numFmtId="2" fontId="5" fillId="0" borderId="31" xfId="0" applyNumberFormat="1" applyFont="1" applyBorder="1" applyAlignment="1">
      <alignment vertical="center"/>
    </xf>
    <xf numFmtId="2" fontId="5" fillId="0" borderId="48" xfId="0" applyNumberFormat="1" applyFont="1" applyBorder="1" applyAlignment="1">
      <alignment horizontal="right"/>
    </xf>
    <xf numFmtId="2" fontId="5" fillId="0" borderId="48" xfId="0" applyNumberFormat="1" applyFont="1" applyBorder="1" applyAlignment="1">
      <alignment horizontal="right" vertical="center"/>
    </xf>
    <xf numFmtId="2" fontId="5" fillId="0" borderId="60" xfId="0" applyNumberFormat="1" applyFont="1" applyBorder="1" applyAlignment="1">
      <alignment horizontal="right" vertical="center"/>
    </xf>
    <xf numFmtId="2" fontId="5" fillId="0" borderId="30" xfId="0" applyNumberFormat="1" applyFont="1" applyBorder="1" applyAlignment="1">
      <alignment horizontal="right"/>
    </xf>
    <xf numFmtId="2" fontId="66" fillId="0" borderId="0" xfId="0" applyNumberFormat="1" applyFont="1" applyBorder="1" applyAlignment="1">
      <alignment horizontal="right"/>
    </xf>
    <xf numFmtId="2" fontId="66" fillId="0" borderId="35" xfId="0" applyNumberFormat="1" applyFont="1" applyBorder="1" applyAlignment="1">
      <alignment horizontal="right"/>
    </xf>
    <xf numFmtId="2" fontId="66" fillId="0" borderId="31" xfId="0" applyNumberFormat="1" applyFont="1" applyBorder="1" applyAlignment="1">
      <alignment vertical="center"/>
    </xf>
    <xf numFmtId="2" fontId="66" fillId="0" borderId="48" xfId="0" applyNumberFormat="1" applyFont="1" applyBorder="1" applyAlignment="1">
      <alignment horizontal="right"/>
    </xf>
    <xf numFmtId="2" fontId="66" fillId="0" borderId="48" xfId="0" applyNumberFormat="1" applyFont="1" applyBorder="1" applyAlignment="1">
      <alignment horizontal="right" vertical="center"/>
    </xf>
    <xf numFmtId="2" fontId="66" fillId="0" borderId="60" xfId="0" applyNumberFormat="1" applyFont="1" applyBorder="1" applyAlignment="1">
      <alignment horizontal="right" vertical="center"/>
    </xf>
    <xf numFmtId="2" fontId="66" fillId="0" borderId="15" xfId="0" applyNumberFormat="1" applyFont="1" applyBorder="1" applyAlignment="1">
      <alignment vertical="center"/>
    </xf>
    <xf numFmtId="2" fontId="66" fillId="0" borderId="17" xfId="0" applyNumberFormat="1" applyFont="1" applyBorder="1" applyAlignment="1">
      <alignment horizontal="right"/>
    </xf>
    <xf numFmtId="2" fontId="66" fillId="0" borderId="17" xfId="0" applyNumberFormat="1" applyFont="1" applyBorder="1" applyAlignment="1">
      <alignment horizontal="right" vertical="center"/>
    </xf>
    <xf numFmtId="2" fontId="66" fillId="0" borderId="18" xfId="0" applyNumberFormat="1" applyFont="1" applyBorder="1" applyAlignment="1">
      <alignment horizontal="right" vertical="center"/>
    </xf>
    <xf numFmtId="0" fontId="4" fillId="0" borderId="61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/>
    </xf>
    <xf numFmtId="2" fontId="4" fillId="0" borderId="35" xfId="0" applyNumberFormat="1" applyFont="1" applyBorder="1" applyAlignment="1">
      <alignment horizontal="right" vertical="center"/>
    </xf>
    <xf numFmtId="2" fontId="4" fillId="0" borderId="48" xfId="0" applyNumberFormat="1" applyFont="1" applyBorder="1" applyAlignment="1">
      <alignment horizontal="right" vertical="center"/>
    </xf>
    <xf numFmtId="2" fontId="67" fillId="0" borderId="48" xfId="0" applyNumberFormat="1" applyFont="1" applyBorder="1" applyAlignment="1">
      <alignment horizontal="right" vertical="center"/>
    </xf>
    <xf numFmtId="2" fontId="4" fillId="35" borderId="52" xfId="0" applyNumberFormat="1" applyFont="1" applyFill="1" applyBorder="1" applyAlignment="1">
      <alignment vertical="center"/>
    </xf>
    <xf numFmtId="2" fontId="68" fillId="0" borderId="35" xfId="44" applyNumberFormat="1" applyFont="1" applyBorder="1" applyAlignment="1">
      <alignment horizontal="right" vertical="top" wrapText="1"/>
      <protection/>
    </xf>
    <xf numFmtId="2" fontId="68" fillId="0" borderId="48" xfId="44" applyNumberFormat="1" applyFont="1" applyBorder="1" applyAlignment="1">
      <alignment horizontal="right" vertical="top" wrapText="1"/>
      <protection/>
    </xf>
    <xf numFmtId="2" fontId="5" fillId="0" borderId="62" xfId="0" applyNumberFormat="1" applyFont="1" applyBorder="1" applyAlignment="1">
      <alignment horizontal="right" vertical="center"/>
    </xf>
    <xf numFmtId="2" fontId="5" fillId="0" borderId="34" xfId="0" applyNumberFormat="1" applyFont="1" applyBorder="1" applyAlignment="1">
      <alignment horizontal="right" vertical="center"/>
    </xf>
    <xf numFmtId="2" fontId="5" fillId="0" borderId="36" xfId="0" applyNumberFormat="1" applyFont="1" applyBorder="1" applyAlignment="1">
      <alignment horizontal="right" vertical="center"/>
    </xf>
    <xf numFmtId="2" fontId="5" fillId="0" borderId="31" xfId="0" applyNumberFormat="1" applyFont="1" applyBorder="1" applyAlignment="1">
      <alignment horizontal="right" vertical="center"/>
    </xf>
    <xf numFmtId="2" fontId="66" fillId="0" borderId="31" xfId="0" applyNumberFormat="1" applyFont="1" applyBorder="1" applyAlignment="1">
      <alignment horizontal="right" vertical="center"/>
    </xf>
    <xf numFmtId="2" fontId="66" fillId="0" borderId="15" xfId="0" applyNumberFormat="1" applyFont="1" applyBorder="1" applyAlignment="1">
      <alignment horizontal="right" vertical="center"/>
    </xf>
    <xf numFmtId="2" fontId="7" fillId="0" borderId="21" xfId="44" applyNumberFormat="1" applyFont="1" applyBorder="1" applyAlignment="1">
      <alignment horizontal="right" vertical="top" wrapText="1"/>
      <protection/>
    </xf>
    <xf numFmtId="0" fontId="4" fillId="35" borderId="56" xfId="0" applyNumberFormat="1" applyFont="1" applyFill="1" applyBorder="1" applyAlignment="1">
      <alignment vertical="center"/>
    </xf>
    <xf numFmtId="0" fontId="0" fillId="35" borderId="0" xfId="0" applyFill="1" applyAlignment="1">
      <alignment/>
    </xf>
    <xf numFmtId="2" fontId="4" fillId="0" borderId="51" xfId="0" applyNumberFormat="1" applyFont="1" applyBorder="1" applyAlignment="1">
      <alignment vertical="center"/>
    </xf>
    <xf numFmtId="0" fontId="4" fillId="0" borderId="32" xfId="0" applyFont="1" applyBorder="1" applyAlignment="1">
      <alignment horizontal="left" vertical="center" wrapText="1"/>
    </xf>
    <xf numFmtId="2" fontId="4" fillId="0" borderId="56" xfId="0" applyNumberFormat="1" applyFont="1" applyBorder="1" applyAlignment="1">
      <alignment vertical="center"/>
    </xf>
    <xf numFmtId="2" fontId="5" fillId="35" borderId="24" xfId="0" applyNumberFormat="1" applyFont="1" applyFill="1" applyBorder="1" applyAlignment="1">
      <alignment vertical="center"/>
    </xf>
    <xf numFmtId="2" fontId="4" fillId="35" borderId="13" xfId="0" applyNumberFormat="1" applyFont="1" applyFill="1" applyBorder="1" applyAlignment="1">
      <alignment horizontal="right" vertical="center"/>
    </xf>
    <xf numFmtId="2" fontId="5" fillId="35" borderId="14" xfId="0" applyNumberFormat="1" applyFont="1" applyFill="1" applyBorder="1" applyAlignment="1">
      <alignment horizontal="right" vertical="center"/>
    </xf>
    <xf numFmtId="2" fontId="5" fillId="35" borderId="24" xfId="0" applyNumberFormat="1" applyFont="1" applyFill="1" applyBorder="1" applyAlignment="1">
      <alignment horizontal="right" vertical="center"/>
    </xf>
    <xf numFmtId="2" fontId="5" fillId="35" borderId="17" xfId="0" applyNumberFormat="1" applyFont="1" applyFill="1" applyBorder="1" applyAlignment="1">
      <alignment vertical="center"/>
    </xf>
    <xf numFmtId="2" fontId="66" fillId="35" borderId="36" xfId="0" applyNumberFormat="1" applyFont="1" applyFill="1" applyBorder="1" applyAlignment="1">
      <alignment vertical="center"/>
    </xf>
    <xf numFmtId="2" fontId="66" fillId="35" borderId="0" xfId="0" applyNumberFormat="1" applyFont="1" applyFill="1" applyBorder="1" applyAlignment="1">
      <alignment horizontal="right" vertical="center"/>
    </xf>
    <xf numFmtId="2" fontId="67" fillId="35" borderId="0" xfId="0" applyNumberFormat="1" applyFont="1" applyFill="1" applyBorder="1" applyAlignment="1">
      <alignment horizontal="right" vertical="center"/>
    </xf>
    <xf numFmtId="2" fontId="66" fillId="35" borderId="29" xfId="0" applyNumberFormat="1" applyFont="1" applyFill="1" applyBorder="1" applyAlignment="1">
      <alignment horizontal="right" vertical="center"/>
    </xf>
    <xf numFmtId="2" fontId="66" fillId="35" borderId="36" xfId="0" applyNumberFormat="1" applyFont="1" applyFill="1" applyBorder="1" applyAlignment="1">
      <alignment horizontal="right" vertical="center"/>
    </xf>
    <xf numFmtId="2" fontId="66" fillId="35" borderId="0" xfId="0" applyNumberFormat="1" applyFont="1" applyFill="1" applyBorder="1" applyAlignment="1">
      <alignment vertical="center"/>
    </xf>
    <xf numFmtId="2" fontId="66" fillId="35" borderId="34" xfId="0" applyNumberFormat="1" applyFont="1" applyFill="1" applyBorder="1" applyAlignment="1">
      <alignment vertical="center"/>
    </xf>
    <xf numFmtId="2" fontId="66" fillId="35" borderId="35" xfId="0" applyNumberFormat="1" applyFont="1" applyFill="1" applyBorder="1" applyAlignment="1">
      <alignment horizontal="right" vertical="center"/>
    </xf>
    <xf numFmtId="2" fontId="67" fillId="35" borderId="35" xfId="0" applyNumberFormat="1" applyFont="1" applyFill="1" applyBorder="1" applyAlignment="1">
      <alignment horizontal="right" vertical="center"/>
    </xf>
    <xf numFmtId="2" fontId="66" fillId="35" borderId="34" xfId="0" applyNumberFormat="1" applyFont="1" applyFill="1" applyBorder="1" applyAlignment="1">
      <alignment horizontal="right" vertical="center"/>
    </xf>
    <xf numFmtId="2" fontId="66" fillId="35" borderId="35" xfId="0" applyNumberFormat="1" applyFont="1" applyFill="1" applyBorder="1" applyAlignment="1">
      <alignment vertical="center"/>
    </xf>
    <xf numFmtId="2" fontId="66" fillId="35" borderId="49" xfId="0" applyNumberFormat="1" applyFont="1" applyFill="1" applyBorder="1" applyAlignment="1">
      <alignment horizontal="right" vertical="center"/>
    </xf>
    <xf numFmtId="2" fontId="62" fillId="0" borderId="35" xfId="0" applyNumberFormat="1" applyFont="1" applyBorder="1" applyAlignment="1">
      <alignment horizontal="right"/>
    </xf>
    <xf numFmtId="0" fontId="63" fillId="0" borderId="52" xfId="0" applyNumberFormat="1" applyFont="1" applyBorder="1" applyAlignment="1">
      <alignment vertical="center"/>
    </xf>
    <xf numFmtId="2" fontId="62" fillId="0" borderId="0" xfId="0" applyNumberFormat="1" applyFont="1" applyBorder="1" applyAlignment="1">
      <alignment horizontal="right"/>
    </xf>
    <xf numFmtId="2" fontId="62" fillId="0" borderId="31" xfId="0" applyNumberFormat="1" applyFont="1" applyBorder="1" applyAlignment="1">
      <alignment vertical="center"/>
    </xf>
    <xf numFmtId="2" fontId="62" fillId="0" borderId="48" xfId="0" applyNumberFormat="1" applyFont="1" applyBorder="1" applyAlignment="1">
      <alignment horizontal="right"/>
    </xf>
    <xf numFmtId="2" fontId="62" fillId="0" borderId="48" xfId="0" applyNumberFormat="1" applyFont="1" applyBorder="1" applyAlignment="1">
      <alignment horizontal="right" vertical="center"/>
    </xf>
    <xf numFmtId="2" fontId="62" fillId="0" borderId="31" xfId="0" applyNumberFormat="1" applyFont="1" applyBorder="1" applyAlignment="1">
      <alignment horizontal="right" vertical="center"/>
    </xf>
    <xf numFmtId="2" fontId="62" fillId="0" borderId="48" xfId="0" applyNumberFormat="1" applyFont="1" applyBorder="1" applyAlignment="1">
      <alignment vertical="center"/>
    </xf>
    <xf numFmtId="2" fontId="62" fillId="0" borderId="60" xfId="0" applyNumberFormat="1" applyFont="1" applyBorder="1" applyAlignment="1">
      <alignment horizontal="right" vertical="center"/>
    </xf>
    <xf numFmtId="2" fontId="62" fillId="0" borderId="15" xfId="0" applyNumberFormat="1" applyFont="1" applyBorder="1" applyAlignment="1">
      <alignment vertical="center"/>
    </xf>
    <xf numFmtId="2" fontId="62" fillId="0" borderId="17" xfId="0" applyNumberFormat="1" applyFont="1" applyBorder="1" applyAlignment="1">
      <alignment horizontal="right"/>
    </xf>
    <xf numFmtId="2" fontId="62" fillId="0" borderId="17" xfId="0" applyNumberFormat="1" applyFont="1" applyBorder="1" applyAlignment="1">
      <alignment horizontal="right" vertical="center"/>
    </xf>
    <xf numFmtId="2" fontId="62" fillId="0" borderId="15" xfId="0" applyNumberFormat="1" applyFont="1" applyBorder="1" applyAlignment="1">
      <alignment horizontal="right" vertical="center"/>
    </xf>
    <xf numFmtId="2" fontId="62" fillId="0" borderId="17" xfId="0" applyNumberFormat="1" applyFont="1" applyBorder="1" applyAlignment="1">
      <alignment vertical="center"/>
    </xf>
    <xf numFmtId="2" fontId="63" fillId="0" borderId="52" xfId="0" applyNumberFormat="1" applyFont="1" applyBorder="1" applyAlignment="1">
      <alignment vertical="center"/>
    </xf>
    <xf numFmtId="2" fontId="63" fillId="0" borderId="48" xfId="0" applyNumberFormat="1" applyFont="1" applyBorder="1" applyAlignment="1">
      <alignment horizontal="right" vertical="center"/>
    </xf>
    <xf numFmtId="2" fontId="69" fillId="0" borderId="35" xfId="44" applyNumberFormat="1" applyFont="1" applyBorder="1" applyAlignment="1">
      <alignment horizontal="right" vertical="top" wrapText="1"/>
      <protection/>
    </xf>
    <xf numFmtId="2" fontId="62" fillId="35" borderId="36" xfId="0" applyNumberFormat="1" applyFont="1" applyFill="1" applyBorder="1" applyAlignment="1">
      <alignment vertical="center"/>
    </xf>
    <xf numFmtId="2" fontId="62" fillId="35" borderId="0" xfId="0" applyNumberFormat="1" applyFont="1" applyFill="1" applyBorder="1" applyAlignment="1">
      <alignment horizontal="right" vertical="center"/>
    </xf>
    <xf numFmtId="2" fontId="63" fillId="35" borderId="0" xfId="0" applyNumberFormat="1" applyFont="1" applyFill="1" applyBorder="1" applyAlignment="1">
      <alignment horizontal="right" vertical="center"/>
    </xf>
    <xf numFmtId="2" fontId="62" fillId="35" borderId="29" xfId="0" applyNumberFormat="1" applyFont="1" applyFill="1" applyBorder="1" applyAlignment="1">
      <alignment horizontal="right" vertical="center"/>
    </xf>
    <xf numFmtId="2" fontId="62" fillId="35" borderId="36" xfId="0" applyNumberFormat="1" applyFont="1" applyFill="1" applyBorder="1" applyAlignment="1">
      <alignment horizontal="right" vertical="center"/>
    </xf>
    <xf numFmtId="2" fontId="62" fillId="35" borderId="0" xfId="0" applyNumberFormat="1" applyFont="1" applyFill="1" applyBorder="1" applyAlignment="1">
      <alignment vertical="center"/>
    </xf>
    <xf numFmtId="0" fontId="63" fillId="0" borderId="52" xfId="0" applyFont="1" applyBorder="1" applyAlignment="1">
      <alignment horizontal="left" vertical="center" wrapText="1"/>
    </xf>
    <xf numFmtId="2" fontId="62" fillId="35" borderId="34" xfId="0" applyNumberFormat="1" applyFont="1" applyFill="1" applyBorder="1" applyAlignment="1">
      <alignment vertical="center"/>
    </xf>
    <xf numFmtId="2" fontId="62" fillId="35" borderId="35" xfId="0" applyNumberFormat="1" applyFont="1" applyFill="1" applyBorder="1" applyAlignment="1">
      <alignment horizontal="right" vertical="center"/>
    </xf>
    <xf numFmtId="2" fontId="63" fillId="35" borderId="35" xfId="0" applyNumberFormat="1" applyFont="1" applyFill="1" applyBorder="1" applyAlignment="1">
      <alignment horizontal="right" vertical="center"/>
    </xf>
    <xf numFmtId="2" fontId="62" fillId="35" borderId="34" xfId="0" applyNumberFormat="1" applyFont="1" applyFill="1" applyBorder="1" applyAlignment="1">
      <alignment horizontal="right" vertical="center"/>
    </xf>
    <xf numFmtId="2" fontId="62" fillId="35" borderId="35" xfId="0" applyNumberFormat="1" applyFont="1" applyFill="1" applyBorder="1" applyAlignment="1">
      <alignment vertical="center"/>
    </xf>
    <xf numFmtId="2" fontId="62" fillId="35" borderId="4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2" fontId="5" fillId="0" borderId="59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2" fontId="7" fillId="0" borderId="14" xfId="44" applyNumberFormat="1" applyFont="1" applyBorder="1" applyAlignment="1">
      <alignment horizontal="right" vertical="top" wrapText="1"/>
      <protection/>
    </xf>
    <xf numFmtId="2" fontId="5" fillId="35" borderId="35" xfId="0" applyNumberFormat="1" applyFont="1" applyFill="1" applyBorder="1" applyAlignment="1">
      <alignment vertical="center"/>
    </xf>
    <xf numFmtId="2" fontId="5" fillId="35" borderId="21" xfId="0" applyNumberFormat="1" applyFont="1" applyFill="1" applyBorder="1" applyAlignment="1">
      <alignment horizontal="right"/>
    </xf>
    <xf numFmtId="2" fontId="4" fillId="35" borderId="20" xfId="0" applyNumberFormat="1" applyFont="1" applyFill="1" applyBorder="1" applyAlignment="1">
      <alignment horizontal="right" vertical="center"/>
    </xf>
    <xf numFmtId="2" fontId="5" fillId="35" borderId="21" xfId="0" applyNumberFormat="1" applyFont="1" applyFill="1" applyBorder="1" applyAlignment="1">
      <alignment horizontal="right" vertical="center"/>
    </xf>
    <xf numFmtId="2" fontId="5" fillId="35" borderId="19" xfId="0" applyNumberFormat="1" applyFont="1" applyFill="1" applyBorder="1" applyAlignment="1">
      <alignment horizontal="right" vertical="center"/>
    </xf>
    <xf numFmtId="2" fontId="62" fillId="35" borderId="31" xfId="0" applyNumberFormat="1" applyFont="1" applyFill="1" applyBorder="1" applyAlignment="1">
      <alignment vertical="center"/>
    </xf>
    <xf numFmtId="2" fontId="62" fillId="35" borderId="48" xfId="0" applyNumberFormat="1" applyFont="1" applyFill="1" applyBorder="1" applyAlignment="1">
      <alignment horizontal="right" vertical="center"/>
    </xf>
    <xf numFmtId="2" fontId="63" fillId="35" borderId="48" xfId="0" applyNumberFormat="1" applyFont="1" applyFill="1" applyBorder="1" applyAlignment="1">
      <alignment horizontal="right" vertical="center"/>
    </xf>
    <xf numFmtId="2" fontId="62" fillId="35" borderId="60" xfId="0" applyNumberFormat="1" applyFont="1" applyFill="1" applyBorder="1" applyAlignment="1">
      <alignment horizontal="right" vertical="center"/>
    </xf>
    <xf numFmtId="2" fontId="62" fillId="35" borderId="31" xfId="0" applyNumberFormat="1" applyFont="1" applyFill="1" applyBorder="1" applyAlignment="1">
      <alignment horizontal="right" vertical="center"/>
    </xf>
    <xf numFmtId="2" fontId="62" fillId="35" borderId="48" xfId="0" applyNumberFormat="1" applyFont="1" applyFill="1" applyBorder="1" applyAlignment="1">
      <alignment vertical="center"/>
    </xf>
    <xf numFmtId="2" fontId="5" fillId="35" borderId="0" xfId="0" applyNumberFormat="1" applyFont="1" applyFill="1" applyBorder="1" applyAlignment="1">
      <alignment horizontal="right"/>
    </xf>
    <xf numFmtId="2" fontId="4" fillId="35" borderId="0" xfId="0" applyNumberFormat="1" applyFont="1" applyFill="1" applyBorder="1" applyAlignment="1">
      <alignment horizontal="right" vertical="center"/>
    </xf>
    <xf numFmtId="2" fontId="5" fillId="35" borderId="29" xfId="0" applyNumberFormat="1" applyFont="1" applyFill="1" applyBorder="1" applyAlignment="1">
      <alignment horizontal="right" vertical="center"/>
    </xf>
    <xf numFmtId="2" fontId="5" fillId="35" borderId="36" xfId="0" applyNumberFormat="1" applyFont="1" applyFill="1" applyBorder="1" applyAlignment="1">
      <alignment horizontal="right" vertical="center"/>
    </xf>
    <xf numFmtId="2" fontId="5" fillId="35" borderId="0" xfId="0" applyNumberFormat="1" applyFont="1" applyFill="1" applyBorder="1" applyAlignment="1">
      <alignment vertical="center"/>
    </xf>
    <xf numFmtId="0" fontId="4" fillId="35" borderId="31" xfId="0" applyFont="1" applyFill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view="pageBreakPreview" zoomScaleSheetLayoutView="100" zoomScalePageLayoutView="0" workbookViewId="0" topLeftCell="A1">
      <selection activeCell="L30" sqref="L30"/>
    </sheetView>
  </sheetViews>
  <sheetFormatPr defaultColWidth="9.00390625" defaultRowHeight="12.75"/>
  <cols>
    <col min="1" max="1" width="23.875" style="0" customWidth="1"/>
    <col min="2" max="2" width="10.375" style="0" customWidth="1"/>
    <col min="3" max="3" width="8.875" style="0" customWidth="1"/>
    <col min="4" max="4" width="9.125" style="0" customWidth="1"/>
    <col min="5" max="5" width="9.875" style="0" customWidth="1"/>
    <col min="6" max="6" width="11.875" style="0" customWidth="1"/>
    <col min="7" max="7" width="9.625" style="0" customWidth="1"/>
    <col min="8" max="8" width="11.00390625" style="0" customWidth="1"/>
    <col min="9" max="9" width="42.00390625" style="0" customWidth="1"/>
    <col min="10" max="11" width="9.875" style="0" customWidth="1"/>
    <col min="12" max="12" width="9.00390625" style="0" customWidth="1"/>
  </cols>
  <sheetData>
    <row r="1" spans="1:10" ht="15.75">
      <c r="A1" s="268" t="s">
        <v>29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15.75">
      <c r="A2" s="269" t="s">
        <v>31</v>
      </c>
      <c r="B2" s="269"/>
      <c r="C2" s="269"/>
      <c r="D2" s="269"/>
      <c r="E2" s="269"/>
      <c r="F2" s="269"/>
      <c r="G2" s="269"/>
      <c r="H2" s="269"/>
      <c r="I2" s="269"/>
      <c r="J2" s="269"/>
    </row>
    <row r="3" ht="4.5" customHeight="1" thickBot="1">
      <c r="G3" s="3"/>
    </row>
    <row r="4" spans="1:10" ht="13.5" thickBot="1">
      <c r="A4" s="270"/>
      <c r="B4" s="273" t="s">
        <v>22</v>
      </c>
      <c r="C4" s="274"/>
      <c r="D4" s="274"/>
      <c r="E4" s="275"/>
      <c r="F4" s="273" t="s">
        <v>24</v>
      </c>
      <c r="G4" s="274"/>
      <c r="H4" s="274"/>
      <c r="I4" s="274"/>
      <c r="J4" s="275"/>
    </row>
    <row r="5" spans="1:10" ht="13.5" thickBot="1">
      <c r="A5" s="271"/>
      <c r="B5" s="259" t="s">
        <v>0</v>
      </c>
      <c r="C5" s="277" t="s">
        <v>27</v>
      </c>
      <c r="D5" s="259" t="s">
        <v>1</v>
      </c>
      <c r="E5" s="259" t="s">
        <v>2</v>
      </c>
      <c r="F5" s="259" t="s">
        <v>3</v>
      </c>
      <c r="G5" s="259" t="s">
        <v>4</v>
      </c>
      <c r="H5" s="259" t="s">
        <v>5</v>
      </c>
      <c r="I5" s="264" t="s">
        <v>6</v>
      </c>
      <c r="J5" s="265"/>
    </row>
    <row r="6" spans="1:10" ht="36" customHeight="1" thickBot="1">
      <c r="A6" s="272"/>
      <c r="B6" s="276"/>
      <c r="C6" s="278"/>
      <c r="D6" s="276"/>
      <c r="E6" s="276"/>
      <c r="F6" s="260"/>
      <c r="G6" s="260"/>
      <c r="H6" s="260"/>
      <c r="I6" s="8" t="s">
        <v>7</v>
      </c>
      <c r="J6" s="9" t="s">
        <v>8</v>
      </c>
    </row>
    <row r="7" spans="1:10" ht="13.5" thickBot="1">
      <c r="A7" s="10" t="s">
        <v>30</v>
      </c>
      <c r="B7" s="266"/>
      <c r="C7" s="267"/>
      <c r="D7" s="267"/>
      <c r="E7" s="279"/>
      <c r="F7" s="11"/>
      <c r="G7" s="12"/>
      <c r="H7" s="13"/>
      <c r="I7" s="76"/>
      <c r="J7" s="77"/>
    </row>
    <row r="8" spans="1:10" ht="13.5" thickBot="1">
      <c r="A8" s="71" t="s">
        <v>9</v>
      </c>
      <c r="B8" s="20"/>
      <c r="C8" s="6"/>
      <c r="D8" s="15"/>
      <c r="E8" s="16"/>
      <c r="F8" s="17"/>
      <c r="G8" s="18"/>
      <c r="H8" s="19"/>
      <c r="I8" s="72"/>
      <c r="J8" s="73"/>
    </row>
    <row r="9" spans="1:10" ht="13.5" thickBot="1">
      <c r="A9" s="70" t="s">
        <v>10</v>
      </c>
      <c r="B9" s="20"/>
      <c r="C9" s="6"/>
      <c r="D9" s="21"/>
      <c r="E9" s="22"/>
      <c r="F9" s="23"/>
      <c r="G9" s="18"/>
      <c r="H9" s="25"/>
      <c r="I9" s="74"/>
      <c r="J9" s="73"/>
    </row>
    <row r="10" spans="1:10" ht="13.5" thickBot="1">
      <c r="A10" s="70" t="s">
        <v>11</v>
      </c>
      <c r="B10" s="20"/>
      <c r="C10" s="6"/>
      <c r="D10" s="21"/>
      <c r="E10" s="22"/>
      <c r="F10" s="23"/>
      <c r="G10" s="18"/>
      <c r="H10" s="25"/>
      <c r="I10" s="74"/>
      <c r="J10" s="73"/>
    </row>
    <row r="11" spans="1:10" ht="13.5" thickBot="1">
      <c r="A11" s="70" t="s">
        <v>12</v>
      </c>
      <c r="B11" s="20"/>
      <c r="C11" s="6"/>
      <c r="D11" s="24"/>
      <c r="E11" s="25"/>
      <c r="F11" s="23"/>
      <c r="G11" s="34"/>
      <c r="H11" s="25"/>
      <c r="I11" s="74"/>
      <c r="J11" s="73"/>
    </row>
    <row r="12" spans="1:10" ht="13.5" thickBot="1">
      <c r="A12" s="70" t="s">
        <v>13</v>
      </c>
      <c r="B12" s="20"/>
      <c r="C12" s="6"/>
      <c r="D12" s="24"/>
      <c r="E12" s="25"/>
      <c r="F12" s="26"/>
      <c r="G12" s="18"/>
      <c r="H12" s="25"/>
      <c r="I12" s="74"/>
      <c r="J12" s="73"/>
    </row>
    <row r="13" spans="1:10" ht="13.5" thickBot="1">
      <c r="A13" s="70" t="s">
        <v>14</v>
      </c>
      <c r="B13" s="14"/>
      <c r="C13" s="79"/>
      <c r="D13" s="27"/>
      <c r="E13" s="16"/>
      <c r="F13" s="28"/>
      <c r="G13" s="18"/>
      <c r="H13" s="35"/>
      <c r="I13" s="74"/>
      <c r="J13" s="73"/>
    </row>
    <row r="14" spans="1:10" ht="13.5" thickBot="1">
      <c r="A14" s="70" t="s">
        <v>15</v>
      </c>
      <c r="B14" s="20"/>
      <c r="C14" s="5"/>
      <c r="D14" s="24"/>
      <c r="E14" s="25"/>
      <c r="F14" s="23"/>
      <c r="G14" s="34"/>
      <c r="H14" s="25"/>
      <c r="I14" s="78"/>
      <c r="J14" s="75"/>
    </row>
    <row r="15" spans="1:10" ht="13.5" thickBot="1">
      <c r="A15" s="70" t="s">
        <v>16</v>
      </c>
      <c r="B15" s="44"/>
      <c r="C15" s="80"/>
      <c r="D15" s="81"/>
      <c r="E15" s="82"/>
      <c r="F15" s="17"/>
      <c r="G15" s="83"/>
      <c r="H15" s="35"/>
      <c r="I15" s="102"/>
      <c r="J15" s="73"/>
    </row>
    <row r="16" spans="1:11" ht="13.5" thickBot="1">
      <c r="A16" s="257" t="s">
        <v>17</v>
      </c>
      <c r="B16" s="20">
        <f>17.31*966.499</f>
        <v>16730.09769</v>
      </c>
      <c r="C16" s="6">
        <f>E16-B16</f>
        <v>-12307.90769</v>
      </c>
      <c r="D16" s="120"/>
      <c r="E16" s="25">
        <v>4422.19</v>
      </c>
      <c r="F16" s="23">
        <f>B16*1</f>
        <v>16730.09769</v>
      </c>
      <c r="G16" s="118">
        <f>(2.015+4.69+0.31+1.89)*965.8</f>
        <v>8600.448999999999</v>
      </c>
      <c r="H16" s="117">
        <f>F16-G16+C16</f>
        <v>-4178.259</v>
      </c>
      <c r="I16" s="88" t="s">
        <v>25</v>
      </c>
      <c r="J16" s="90">
        <f>0.99*965.8+2.78*965.8</f>
        <v>3641.0659999999993</v>
      </c>
      <c r="K16" s="91"/>
    </row>
    <row r="17" spans="1:11" ht="24">
      <c r="A17" s="258"/>
      <c r="B17" s="49"/>
      <c r="C17" s="50"/>
      <c r="D17" s="55"/>
      <c r="E17" s="53"/>
      <c r="F17" s="51"/>
      <c r="G17" s="52"/>
      <c r="H17" s="53"/>
      <c r="I17" s="103" t="s">
        <v>32</v>
      </c>
      <c r="J17" s="93">
        <v>2245</v>
      </c>
      <c r="K17" s="92"/>
    </row>
    <row r="18" spans="1:11" ht="24">
      <c r="A18" s="258"/>
      <c r="B18" s="49"/>
      <c r="C18" s="50"/>
      <c r="D18" s="55"/>
      <c r="E18" s="53"/>
      <c r="F18" s="51"/>
      <c r="G18" s="52"/>
      <c r="H18" s="53"/>
      <c r="I18" s="103" t="s">
        <v>33</v>
      </c>
      <c r="J18" s="93">
        <v>1300</v>
      </c>
      <c r="K18" s="92"/>
    </row>
    <row r="19" spans="1:11" ht="36">
      <c r="A19" s="258"/>
      <c r="B19" s="49"/>
      <c r="C19" s="50"/>
      <c r="D19" s="55"/>
      <c r="E19" s="53"/>
      <c r="F19" s="51"/>
      <c r="G19" s="52"/>
      <c r="H19" s="53"/>
      <c r="I19" s="103" t="s">
        <v>34</v>
      </c>
      <c r="J19" s="93">
        <v>1000</v>
      </c>
      <c r="K19" s="92"/>
    </row>
    <row r="20" spans="1:10" ht="12.75">
      <c r="A20" s="258"/>
      <c r="B20" s="49"/>
      <c r="C20" s="50"/>
      <c r="D20" s="55"/>
      <c r="E20" s="53"/>
      <c r="F20" s="51"/>
      <c r="G20" s="52"/>
      <c r="H20" s="53"/>
      <c r="I20" s="94" t="s">
        <v>35</v>
      </c>
      <c r="J20" s="95">
        <v>510</v>
      </c>
    </row>
    <row r="21" spans="1:10" ht="24.75" thickBot="1">
      <c r="A21" s="258"/>
      <c r="B21" s="49"/>
      <c r="C21" s="50"/>
      <c r="D21" s="55"/>
      <c r="E21" s="57"/>
      <c r="F21" s="51"/>
      <c r="G21" s="52"/>
      <c r="H21" s="53"/>
      <c r="I21" s="104" t="s">
        <v>36</v>
      </c>
      <c r="J21" s="96">
        <v>15000</v>
      </c>
    </row>
    <row r="22" spans="1:10" ht="13.5" thickBot="1">
      <c r="A22" s="257" t="s">
        <v>18</v>
      </c>
      <c r="B22" s="20">
        <f>17.31*966.4993</f>
        <v>16730.102883</v>
      </c>
      <c r="C22" s="6">
        <f>E22-B22</f>
        <v>-6186.132883</v>
      </c>
      <c r="D22" s="86"/>
      <c r="E22" s="119">
        <v>10543.97</v>
      </c>
      <c r="F22" s="23">
        <f>B22*1</f>
        <v>16730.102883</v>
      </c>
      <c r="G22" s="118">
        <f>(2.015+4.69+0.31+1.89)*965.8</f>
        <v>8600.448999999999</v>
      </c>
      <c r="H22" s="25">
        <f>F22-G22+C22</f>
        <v>1943.5210000000006</v>
      </c>
      <c r="I22" s="88" t="s">
        <v>25</v>
      </c>
      <c r="J22" s="90">
        <f>0.99*965.8+2.78*965.8</f>
        <v>3641.0659999999993</v>
      </c>
    </row>
    <row r="23" spans="1:10" ht="24">
      <c r="A23" s="258"/>
      <c r="B23" s="49"/>
      <c r="C23" s="50"/>
      <c r="D23" s="55"/>
      <c r="E23" s="53"/>
      <c r="F23" s="51"/>
      <c r="G23" s="52"/>
      <c r="H23" s="53"/>
      <c r="I23" s="94" t="s">
        <v>37</v>
      </c>
      <c r="J23" s="95">
        <v>153</v>
      </c>
    </row>
    <row r="24" spans="1:10" ht="24">
      <c r="A24" s="258"/>
      <c r="B24" s="49"/>
      <c r="C24" s="50"/>
      <c r="D24" s="55"/>
      <c r="E24" s="53"/>
      <c r="F24" s="51"/>
      <c r="G24" s="52"/>
      <c r="H24" s="53"/>
      <c r="I24" s="97" t="s">
        <v>38</v>
      </c>
      <c r="J24" s="93">
        <v>225</v>
      </c>
    </row>
    <row r="25" spans="1:10" ht="13.5" thickBot="1">
      <c r="A25" s="258"/>
      <c r="B25" s="54"/>
      <c r="C25" s="55"/>
      <c r="D25" s="55"/>
      <c r="E25" s="85"/>
      <c r="F25" s="54"/>
      <c r="G25" s="55"/>
      <c r="H25" s="85"/>
      <c r="I25" s="94" t="s">
        <v>39</v>
      </c>
      <c r="J25" s="98">
        <v>510</v>
      </c>
    </row>
    <row r="26" spans="1:10" ht="13.5" thickBot="1">
      <c r="A26" s="257" t="s">
        <v>19</v>
      </c>
      <c r="B26" s="20">
        <f>17.31*966.499-36.36</f>
        <v>16693.737689999998</v>
      </c>
      <c r="C26" s="6">
        <f>E26-B26</f>
        <v>-989.0176899999988</v>
      </c>
      <c r="D26" s="86"/>
      <c r="E26" s="119">
        <v>15704.72</v>
      </c>
      <c r="F26" s="23">
        <f>B26*1</f>
        <v>16693.737689999998</v>
      </c>
      <c r="G26" s="118">
        <f>(2.015+4.69+0.31+1.89)*965.8</f>
        <v>8600.448999999999</v>
      </c>
      <c r="H26" s="25">
        <f>F26-G26+C26</f>
        <v>7104.271000000001</v>
      </c>
      <c r="I26" s="88" t="s">
        <v>25</v>
      </c>
      <c r="J26" s="90">
        <f>0.99*965.8+2.78*965.8</f>
        <v>3641.0659999999993</v>
      </c>
    </row>
    <row r="27" spans="1:10" ht="13.5" thickBot="1">
      <c r="A27" s="258"/>
      <c r="B27" s="45"/>
      <c r="C27" s="46"/>
      <c r="D27" s="56"/>
      <c r="E27" s="46"/>
      <c r="F27" s="47"/>
      <c r="G27" s="48"/>
      <c r="H27" s="84"/>
      <c r="I27" s="121" t="s">
        <v>23</v>
      </c>
      <c r="J27" s="122" t="s">
        <v>23</v>
      </c>
    </row>
    <row r="28" spans="1:10" ht="13.5" thickBot="1">
      <c r="A28" s="257" t="s">
        <v>20</v>
      </c>
      <c r="B28" s="20">
        <f>17.31*966.499-12.12</f>
        <v>16717.97769</v>
      </c>
      <c r="C28" s="6">
        <f>E28-B28</f>
        <v>3007.4223100000017</v>
      </c>
      <c r="D28" s="86"/>
      <c r="E28" s="119">
        <v>19725.4</v>
      </c>
      <c r="F28" s="23">
        <f>B28*1</f>
        <v>16717.97769</v>
      </c>
      <c r="G28" s="118">
        <f>(2.015+4.69+0.31+1.89)*965.8</f>
        <v>8600.448999999999</v>
      </c>
      <c r="H28" s="25">
        <f>F28-G28+C28</f>
        <v>11124.951000000003</v>
      </c>
      <c r="I28" s="88" t="s">
        <v>25</v>
      </c>
      <c r="J28" s="90">
        <f>0.99*965.8+2.78*965.8</f>
        <v>3641.0659999999993</v>
      </c>
    </row>
    <row r="29" spans="1:10" ht="24">
      <c r="A29" s="258"/>
      <c r="B29" s="49"/>
      <c r="C29" s="50"/>
      <c r="D29" s="55"/>
      <c r="E29" s="53"/>
      <c r="F29" s="51"/>
      <c r="G29" s="52"/>
      <c r="H29" s="53"/>
      <c r="I29" s="89" t="s">
        <v>40</v>
      </c>
      <c r="J29" s="93">
        <v>134</v>
      </c>
    </row>
    <row r="30" spans="1:10" ht="24.75" thickBot="1">
      <c r="A30" s="258"/>
      <c r="B30" s="49"/>
      <c r="C30" s="50"/>
      <c r="D30" s="55"/>
      <c r="E30" s="53"/>
      <c r="F30" s="51"/>
      <c r="G30" s="52"/>
      <c r="H30" s="53"/>
      <c r="I30" s="99" t="s">
        <v>42</v>
      </c>
      <c r="J30" s="95">
        <v>338</v>
      </c>
    </row>
    <row r="31" spans="1:10" ht="24.75" customHeight="1" hidden="1" thickBot="1">
      <c r="A31" s="258"/>
      <c r="B31" s="58"/>
      <c r="C31" s="59"/>
      <c r="D31" s="59"/>
      <c r="E31" s="60"/>
      <c r="F31" s="58"/>
      <c r="G31" s="59"/>
      <c r="H31" s="30"/>
      <c r="I31" s="100" t="s">
        <v>41</v>
      </c>
      <c r="J31" s="101"/>
    </row>
    <row r="32" spans="1:10" ht="13.5" thickBot="1">
      <c r="A32" s="4" t="s">
        <v>21</v>
      </c>
      <c r="B32" s="87">
        <f>SUM(B8:B28)</f>
        <v>66871.91595299999</v>
      </c>
      <c r="C32" s="31">
        <f>SUM(C8:C28)</f>
        <v>-16475.635952999997</v>
      </c>
      <c r="D32" s="31"/>
      <c r="E32" s="32">
        <f>SUM(E8:E31)</f>
        <v>50396.28</v>
      </c>
      <c r="F32" s="33">
        <f>SUM(F8:F28)</f>
        <v>66871.91595299999</v>
      </c>
      <c r="G32" s="33">
        <f>SUM(G8:G28)</f>
        <v>34401.795999999995</v>
      </c>
      <c r="H32" s="36">
        <f>SUM(H8:H28)</f>
        <v>15994.484000000004</v>
      </c>
      <c r="I32" s="61"/>
      <c r="J32" s="62"/>
    </row>
    <row r="33" spans="1:11" ht="13.5" thickBot="1">
      <c r="A33" s="2"/>
      <c r="B33" s="63"/>
      <c r="C33" s="64"/>
      <c r="D33" s="64"/>
      <c r="E33" s="65"/>
      <c r="F33" s="37"/>
      <c r="G33" s="37"/>
      <c r="H33" s="37"/>
      <c r="I33" s="38" t="s">
        <v>26</v>
      </c>
      <c r="J33" s="39">
        <f>SUM(J8:J31)</f>
        <v>35979.263999999996</v>
      </c>
      <c r="K33" s="123" t="s">
        <v>23</v>
      </c>
    </row>
    <row r="34" spans="1:10" ht="13.5" thickBot="1">
      <c r="A34" s="1"/>
      <c r="B34" s="66"/>
      <c r="C34" s="67"/>
      <c r="D34" s="67"/>
      <c r="E34" s="68"/>
      <c r="F34" s="262"/>
      <c r="G34" s="263"/>
      <c r="H34" s="263"/>
      <c r="I34" s="263"/>
      <c r="J34" s="40"/>
    </row>
    <row r="35" spans="1:10" ht="13.5" thickBot="1">
      <c r="A35" s="7"/>
      <c r="B35" s="69"/>
      <c r="C35" s="69"/>
      <c r="D35" s="69"/>
      <c r="E35" s="69"/>
      <c r="F35" s="41"/>
      <c r="G35" s="41"/>
      <c r="H35" s="41"/>
      <c r="I35" s="42" t="s">
        <v>28</v>
      </c>
      <c r="J35" s="43">
        <f>H32+J7-J33</f>
        <v>-19984.77999999999</v>
      </c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8" spans="1:10" ht="15.75">
      <c r="A38" s="268" t="s">
        <v>43</v>
      </c>
      <c r="B38" s="268"/>
      <c r="C38" s="268"/>
      <c r="D38" s="268"/>
      <c r="E38" s="268"/>
      <c r="F38" s="268"/>
      <c r="G38" s="268"/>
      <c r="H38" s="268"/>
      <c r="I38" s="268"/>
      <c r="J38" s="268"/>
    </row>
    <row r="39" spans="1:10" ht="15.75">
      <c r="A39" s="269" t="s">
        <v>31</v>
      </c>
      <c r="B39" s="269"/>
      <c r="C39" s="269"/>
      <c r="D39" s="269"/>
      <c r="E39" s="269"/>
      <c r="F39" s="269"/>
      <c r="G39" s="269"/>
      <c r="H39" s="269"/>
      <c r="I39" s="269"/>
      <c r="J39" s="269"/>
    </row>
    <row r="40" ht="13.5" thickBot="1">
      <c r="G40" s="3"/>
    </row>
    <row r="41" spans="1:10" ht="16.5" customHeight="1" thickBot="1">
      <c r="A41" s="270"/>
      <c r="B41" s="273" t="s">
        <v>22</v>
      </c>
      <c r="C41" s="274"/>
      <c r="D41" s="274"/>
      <c r="E41" s="275"/>
      <c r="F41" s="273" t="s">
        <v>24</v>
      </c>
      <c r="G41" s="274"/>
      <c r="H41" s="274"/>
      <c r="I41" s="274"/>
      <c r="J41" s="275"/>
    </row>
    <row r="42" spans="1:10" ht="13.5" thickBot="1">
      <c r="A42" s="271"/>
      <c r="B42" s="259" t="s">
        <v>0</v>
      </c>
      <c r="C42" s="277" t="s">
        <v>27</v>
      </c>
      <c r="D42" s="259" t="s">
        <v>1</v>
      </c>
      <c r="E42" s="259" t="s">
        <v>2</v>
      </c>
      <c r="F42" s="259" t="s">
        <v>3</v>
      </c>
      <c r="G42" s="259" t="s">
        <v>4</v>
      </c>
      <c r="H42" s="259" t="s">
        <v>5</v>
      </c>
      <c r="I42" s="264" t="s">
        <v>6</v>
      </c>
      <c r="J42" s="265"/>
    </row>
    <row r="43" spans="1:10" ht="39.75" customHeight="1" thickBot="1">
      <c r="A43" s="272"/>
      <c r="B43" s="276"/>
      <c r="C43" s="278"/>
      <c r="D43" s="276"/>
      <c r="E43" s="276"/>
      <c r="F43" s="260"/>
      <c r="G43" s="260"/>
      <c r="H43" s="260"/>
      <c r="I43" s="8" t="s">
        <v>7</v>
      </c>
      <c r="J43" s="9" t="s">
        <v>8</v>
      </c>
    </row>
    <row r="44" spans="1:10" ht="16.5" thickBot="1">
      <c r="A44" s="105" t="s">
        <v>44</v>
      </c>
      <c r="B44" s="266"/>
      <c r="C44" s="267"/>
      <c r="D44" s="267"/>
      <c r="E44" s="267"/>
      <c r="F44" s="11"/>
      <c r="G44" s="12"/>
      <c r="H44" s="13"/>
      <c r="I44" s="109" t="s">
        <v>48</v>
      </c>
      <c r="J44" s="110">
        <f>J35</f>
        <v>-19984.77999999999</v>
      </c>
    </row>
    <row r="45" spans="1:10" ht="13.5" thickBot="1">
      <c r="A45" s="259" t="s">
        <v>9</v>
      </c>
      <c r="B45" s="14">
        <f>17.31*965.8</f>
        <v>16717.998</v>
      </c>
      <c r="C45" s="79">
        <f>E45-B45</f>
        <v>-4607.598</v>
      </c>
      <c r="D45" s="143"/>
      <c r="E45" s="176">
        <v>12110.4</v>
      </c>
      <c r="F45" s="144">
        <f>B45*1</f>
        <v>16717.998</v>
      </c>
      <c r="G45" s="145">
        <f>(2.015+4.69+0.31+1.89)*965.8</f>
        <v>8600.448999999999</v>
      </c>
      <c r="H45" s="16">
        <f>F45-G45+C45</f>
        <v>3509.951000000001</v>
      </c>
      <c r="I45" s="88" t="s">
        <v>25</v>
      </c>
      <c r="J45" s="90">
        <f>0.99*965.8+2.78*965.8</f>
        <v>3641.0659999999993</v>
      </c>
    </row>
    <row r="46" spans="1:10" ht="12.75">
      <c r="A46" s="258"/>
      <c r="B46" s="148"/>
      <c r="C46" s="149"/>
      <c r="D46" s="150"/>
      <c r="E46" s="150"/>
      <c r="F46" s="177"/>
      <c r="G46" s="145"/>
      <c r="H46" s="151"/>
      <c r="I46" s="108" t="s">
        <v>45</v>
      </c>
      <c r="J46" s="95">
        <v>150</v>
      </c>
    </row>
    <row r="47" spans="1:10" ht="12.75">
      <c r="A47" s="258"/>
      <c r="B47" s="152"/>
      <c r="C47" s="146"/>
      <c r="D47" s="147"/>
      <c r="E47" s="147"/>
      <c r="F47" s="178"/>
      <c r="G47" s="126"/>
      <c r="H47" s="29"/>
      <c r="I47" s="108" t="s">
        <v>46</v>
      </c>
      <c r="J47" s="95">
        <v>1530</v>
      </c>
    </row>
    <row r="48" spans="1:10" ht="24.75" thickBot="1">
      <c r="A48" s="261"/>
      <c r="B48" s="153"/>
      <c r="C48" s="154"/>
      <c r="D48" s="155"/>
      <c r="E48" s="155"/>
      <c r="F48" s="179"/>
      <c r="G48" s="83"/>
      <c r="H48" s="156"/>
      <c r="I48" s="97" t="s">
        <v>49</v>
      </c>
      <c r="J48" s="113">
        <v>2557</v>
      </c>
    </row>
    <row r="49" spans="1:10" ht="13.5" thickBot="1">
      <c r="A49" s="257" t="s">
        <v>10</v>
      </c>
      <c r="B49" s="107">
        <f>17.31*965.8</f>
        <v>16717.998</v>
      </c>
      <c r="C49" s="157">
        <f>E49-B49</f>
        <v>1138.0119999999988</v>
      </c>
      <c r="D49" s="129"/>
      <c r="E49" s="19">
        <v>17856.01</v>
      </c>
      <c r="F49" s="17">
        <f>B49*1</f>
        <v>16717.998</v>
      </c>
      <c r="G49" s="126">
        <f>(2.015+4.69+0.31+1.89)*965.8</f>
        <v>8600.448999999999</v>
      </c>
      <c r="H49" s="35">
        <f>F49-G49+C49</f>
        <v>9255.561</v>
      </c>
      <c r="I49" s="88" t="s">
        <v>25</v>
      </c>
      <c r="J49" s="90">
        <f>0.99*965.8+2.78*965.8</f>
        <v>3641.0659999999993</v>
      </c>
    </row>
    <row r="50" spans="1:10" ht="12.75">
      <c r="A50" s="258"/>
      <c r="B50" s="137"/>
      <c r="C50" s="159"/>
      <c r="D50" s="138"/>
      <c r="E50" s="138"/>
      <c r="F50" s="140"/>
      <c r="G50" s="141"/>
      <c r="H50" s="142"/>
      <c r="I50" s="111" t="s">
        <v>52</v>
      </c>
      <c r="J50" s="112">
        <v>770</v>
      </c>
    </row>
    <row r="51" spans="1:10" ht="16.5" customHeight="1">
      <c r="A51" s="258"/>
      <c r="B51" s="131"/>
      <c r="C51" s="158"/>
      <c r="D51" s="132"/>
      <c r="E51" s="132"/>
      <c r="F51" s="135"/>
      <c r="G51" s="136"/>
      <c r="H51" s="134"/>
      <c r="I51" s="97" t="s">
        <v>47</v>
      </c>
      <c r="J51" s="95">
        <v>154.5</v>
      </c>
    </row>
    <row r="52" spans="1:10" ht="13.5" thickBot="1">
      <c r="A52" s="258"/>
      <c r="B52" s="160"/>
      <c r="C52" s="161"/>
      <c r="D52" s="162"/>
      <c r="E52" s="162"/>
      <c r="F52" s="180"/>
      <c r="G52" s="130"/>
      <c r="H52" s="163"/>
      <c r="I52" s="108" t="s">
        <v>46</v>
      </c>
      <c r="J52" s="95">
        <v>7920</v>
      </c>
    </row>
    <row r="53" spans="1:10" ht="13.5" thickBot="1">
      <c r="A53" s="257" t="s">
        <v>11</v>
      </c>
      <c r="B53" s="107">
        <f>17.31*965.8</f>
        <v>16717.998</v>
      </c>
      <c r="C53" s="157">
        <f>E53-B53</f>
        <v>-3955.768</v>
      </c>
      <c r="D53" s="129"/>
      <c r="E53" s="19">
        <v>12762.23</v>
      </c>
      <c r="F53" s="17">
        <f>B53*1</f>
        <v>16717.998</v>
      </c>
      <c r="G53" s="126">
        <f>(2.015+4.69+0.31+1.89)*965.8</f>
        <v>8600.448999999999</v>
      </c>
      <c r="H53" s="35">
        <f>F53-G53+C53</f>
        <v>4161.781000000001</v>
      </c>
      <c r="I53" s="88" t="s">
        <v>25</v>
      </c>
      <c r="J53" s="90">
        <f>0.99*965.8+2.78*965.8</f>
        <v>3641.0659999999993</v>
      </c>
    </row>
    <row r="54" spans="1:10" ht="13.5" thickBot="1">
      <c r="A54" s="258"/>
      <c r="B54" s="164"/>
      <c r="C54" s="165"/>
      <c r="D54" s="166"/>
      <c r="E54" s="166"/>
      <c r="F54" s="181"/>
      <c r="G54" s="124"/>
      <c r="H54" s="167"/>
      <c r="I54" s="106"/>
      <c r="J54" s="125"/>
    </row>
    <row r="55" spans="1:10" ht="13.5" thickBot="1">
      <c r="A55" s="257" t="s">
        <v>12</v>
      </c>
      <c r="B55" s="107">
        <f>17.31*965.8</f>
        <v>16717.998</v>
      </c>
      <c r="C55" s="157">
        <f>E55-B55</f>
        <v>-6275.0380000000005</v>
      </c>
      <c r="D55" s="127"/>
      <c r="E55" s="19">
        <v>10442.96</v>
      </c>
      <c r="F55" s="17">
        <f>B55*1</f>
        <v>16717.998</v>
      </c>
      <c r="G55" s="126">
        <f>(2.015+4.69+0.31+1.89)*965.8</f>
        <v>8600.448999999999</v>
      </c>
      <c r="H55" s="35">
        <f>F55-G55+C55</f>
        <v>1842.5110000000004</v>
      </c>
      <c r="I55" s="88" t="s">
        <v>25</v>
      </c>
      <c r="J55" s="90">
        <f>0.99*965.8+2.78*965.8</f>
        <v>3641.0659999999993</v>
      </c>
    </row>
    <row r="56" spans="1:11" ht="13.5" customHeight="1">
      <c r="A56" s="258"/>
      <c r="B56" s="148"/>
      <c r="C56" s="149"/>
      <c r="D56" s="170"/>
      <c r="E56" s="150"/>
      <c r="F56" s="177"/>
      <c r="G56" s="145"/>
      <c r="H56" s="151"/>
      <c r="I56" s="97" t="s">
        <v>50</v>
      </c>
      <c r="J56" s="95">
        <v>150</v>
      </c>
      <c r="K56" s="184"/>
    </row>
    <row r="57" spans="1:10" ht="25.5" customHeight="1">
      <c r="A57" s="258"/>
      <c r="B57" s="152"/>
      <c r="C57" s="146"/>
      <c r="D57" s="169"/>
      <c r="E57" s="147"/>
      <c r="F57" s="178"/>
      <c r="G57" s="126"/>
      <c r="H57" s="29"/>
      <c r="I57" s="116" t="s">
        <v>51</v>
      </c>
      <c r="J57" s="114">
        <v>14220</v>
      </c>
    </row>
    <row r="58" spans="1:10" ht="24.75" thickBot="1">
      <c r="A58" s="261"/>
      <c r="B58" s="153"/>
      <c r="C58" s="154"/>
      <c r="D58" s="171"/>
      <c r="E58" s="155"/>
      <c r="F58" s="179"/>
      <c r="G58" s="83"/>
      <c r="H58" s="156"/>
      <c r="I58" s="168" t="s">
        <v>60</v>
      </c>
      <c r="J58" s="113">
        <v>3749</v>
      </c>
    </row>
    <row r="59" spans="1:10" ht="13.5" thickBot="1">
      <c r="A59" s="257" t="s">
        <v>13</v>
      </c>
      <c r="B59" s="107">
        <f>17.31*965.8</f>
        <v>16717.998</v>
      </c>
      <c r="C59" s="157">
        <f>E59-B59</f>
        <v>6058.162</v>
      </c>
      <c r="D59" s="127"/>
      <c r="E59" s="19">
        <v>22776.16</v>
      </c>
      <c r="F59" s="17">
        <f>B59*1</f>
        <v>16717.998</v>
      </c>
      <c r="G59" s="126">
        <f>(2.015+4.69+0.31+1.89)*965.8</f>
        <v>8600.448999999999</v>
      </c>
      <c r="H59" s="35">
        <f>F59-G59+C59</f>
        <v>14175.711000000001</v>
      </c>
      <c r="I59" s="88" t="s">
        <v>25</v>
      </c>
      <c r="J59" s="90">
        <f>0.99*965.8+2.78*965.8</f>
        <v>3641.0659999999993</v>
      </c>
    </row>
    <row r="60" spans="1:10" ht="12.75">
      <c r="A60" s="258"/>
      <c r="B60" s="137"/>
      <c r="C60" s="159"/>
      <c r="D60" s="139"/>
      <c r="E60" s="138"/>
      <c r="F60" s="140"/>
      <c r="G60" s="141"/>
      <c r="H60" s="142"/>
      <c r="I60" s="97" t="s">
        <v>53</v>
      </c>
      <c r="J60" s="95">
        <v>22800</v>
      </c>
    </row>
    <row r="61" spans="1:10" ht="24">
      <c r="A61" s="258"/>
      <c r="B61" s="131"/>
      <c r="C61" s="158"/>
      <c r="D61" s="133"/>
      <c r="E61" s="132"/>
      <c r="F61" s="135"/>
      <c r="G61" s="136"/>
      <c r="H61" s="134"/>
      <c r="I61" s="97" t="s">
        <v>54</v>
      </c>
      <c r="J61" s="95">
        <v>776</v>
      </c>
    </row>
    <row r="62" spans="1:10" ht="13.5" thickBot="1">
      <c r="A62" s="261"/>
      <c r="B62" s="160"/>
      <c r="C62" s="161"/>
      <c r="D62" s="172"/>
      <c r="E62" s="162"/>
      <c r="F62" s="180"/>
      <c r="G62" s="130"/>
      <c r="H62" s="163"/>
      <c r="I62" s="111" t="s">
        <v>55</v>
      </c>
      <c r="J62" s="115">
        <v>341</v>
      </c>
    </row>
    <row r="63" spans="1:10" ht="13.5" thickBot="1">
      <c r="A63" s="257" t="s">
        <v>14</v>
      </c>
      <c r="B63" s="107">
        <f>17.31*965.8</f>
        <v>16717.998</v>
      </c>
      <c r="C63" s="157">
        <f>E63-B63</f>
        <v>-1608.1279999999988</v>
      </c>
      <c r="D63" s="127"/>
      <c r="E63" s="19">
        <v>15109.87</v>
      </c>
      <c r="F63" s="17">
        <f>B63*1</f>
        <v>16717.998</v>
      </c>
      <c r="G63" s="126">
        <f>(2.015+4.69+0.31+1.89)*965.8</f>
        <v>8600.448999999999</v>
      </c>
      <c r="H63" s="35">
        <f>F63-G63+C63</f>
        <v>6509.421000000002</v>
      </c>
      <c r="I63" s="88" t="s">
        <v>25</v>
      </c>
      <c r="J63" s="90">
        <f>0.99*965.8+2.78*965.8</f>
        <v>3641.0659999999993</v>
      </c>
    </row>
    <row r="64" spans="1:10" ht="24">
      <c r="A64" s="258"/>
      <c r="B64" s="137"/>
      <c r="C64" s="159"/>
      <c r="D64" s="139"/>
      <c r="E64" s="138"/>
      <c r="F64" s="140"/>
      <c r="G64" s="141"/>
      <c r="H64" s="142"/>
      <c r="I64" s="97" t="s">
        <v>59</v>
      </c>
      <c r="J64" s="173">
        <f>2584.4+0</f>
        <v>2584.4</v>
      </c>
    </row>
    <row r="65" spans="1:11" ht="15" customHeight="1">
      <c r="A65" s="258"/>
      <c r="B65" s="131"/>
      <c r="C65" s="158"/>
      <c r="D65" s="133"/>
      <c r="E65" s="132"/>
      <c r="F65" s="135"/>
      <c r="G65" s="136"/>
      <c r="H65" s="134"/>
      <c r="I65" s="97" t="s">
        <v>50</v>
      </c>
      <c r="J65" s="95">
        <v>150</v>
      </c>
      <c r="K65" s="184"/>
    </row>
    <row r="66" spans="1:10" ht="13.5" thickBot="1">
      <c r="A66" s="261"/>
      <c r="B66" s="160"/>
      <c r="C66" s="161"/>
      <c r="D66" s="172"/>
      <c r="E66" s="162"/>
      <c r="F66" s="180"/>
      <c r="G66" s="130"/>
      <c r="H66" s="163"/>
      <c r="I66" s="116" t="s">
        <v>56</v>
      </c>
      <c r="J66" s="128">
        <f>1347+151</f>
        <v>1498</v>
      </c>
    </row>
    <row r="67" spans="1:10" ht="13.5" thickBot="1">
      <c r="A67" s="257" t="s">
        <v>15</v>
      </c>
      <c r="B67" s="20">
        <f>17.31*964.8</f>
        <v>16700.688</v>
      </c>
      <c r="C67" s="6">
        <f>E67-B67</f>
        <v>1073.9020000000019</v>
      </c>
      <c r="D67" s="24"/>
      <c r="E67" s="22">
        <v>17774.59</v>
      </c>
      <c r="F67" s="23">
        <f>B67*1</f>
        <v>16700.688</v>
      </c>
      <c r="G67" s="118">
        <f>(2.015+4.69+0.31+1.89)*964.8</f>
        <v>8591.544</v>
      </c>
      <c r="H67" s="25">
        <f>F67-G67+C67</f>
        <v>9183.046</v>
      </c>
      <c r="I67" s="88" t="s">
        <v>25</v>
      </c>
      <c r="J67" s="90">
        <f>3.77*964.8</f>
        <v>3637.296</v>
      </c>
    </row>
    <row r="68" spans="1:11" ht="15" customHeight="1">
      <c r="A68" s="258"/>
      <c r="B68" s="152"/>
      <c r="C68" s="146"/>
      <c r="D68" s="169"/>
      <c r="E68" s="147"/>
      <c r="F68" s="178"/>
      <c r="G68" s="126"/>
      <c r="H68" s="29"/>
      <c r="I68" s="97" t="s">
        <v>50</v>
      </c>
      <c r="J68" s="95">
        <v>150</v>
      </c>
      <c r="K68" s="184"/>
    </row>
    <row r="69" spans="1:10" ht="13.5" thickBot="1">
      <c r="A69" s="261"/>
      <c r="B69" s="153"/>
      <c r="C69" s="154"/>
      <c r="D69" s="171"/>
      <c r="E69" s="155"/>
      <c r="F69" s="179"/>
      <c r="G69" s="83"/>
      <c r="H69" s="156"/>
      <c r="I69" s="97" t="s">
        <v>58</v>
      </c>
      <c r="J69" s="183">
        <f>8720+748.3</f>
        <v>9468.3</v>
      </c>
    </row>
    <row r="70" spans="1:10" ht="13.5" thickBot="1">
      <c r="A70" s="259" t="s">
        <v>16</v>
      </c>
      <c r="B70" s="14">
        <f>17.31*964.8</f>
        <v>16700.688</v>
      </c>
      <c r="C70" s="79">
        <f>E70-B70</f>
        <v>763.872000000003</v>
      </c>
      <c r="D70" s="15"/>
      <c r="E70" s="182">
        <v>17464.56</v>
      </c>
      <c r="F70" s="144">
        <f>B70*1</f>
        <v>16700.688</v>
      </c>
      <c r="G70" s="145">
        <f>(2.015+4.69+0.31+1.89)*964.8</f>
        <v>8591.544</v>
      </c>
      <c r="H70" s="16">
        <f>F70-G70+C70</f>
        <v>8873.016000000001</v>
      </c>
      <c r="I70" s="88" t="s">
        <v>25</v>
      </c>
      <c r="J70" s="90">
        <f>3.77*964.8</f>
        <v>3637.296</v>
      </c>
    </row>
    <row r="71" spans="1:10" ht="14.25" customHeight="1">
      <c r="A71" s="258"/>
      <c r="B71" s="137"/>
      <c r="C71" s="159"/>
      <c r="D71" s="138"/>
      <c r="E71" s="174"/>
      <c r="F71" s="177"/>
      <c r="G71" s="145"/>
      <c r="H71" s="151"/>
      <c r="I71" s="97" t="s">
        <v>57</v>
      </c>
      <c r="J71" s="185">
        <v>36953.4</v>
      </c>
    </row>
    <row r="72" spans="1:10" ht="14.25" customHeight="1" thickBot="1">
      <c r="A72" s="261"/>
      <c r="B72" s="160"/>
      <c r="C72" s="161"/>
      <c r="D72" s="162"/>
      <c r="E72" s="175"/>
      <c r="F72" s="179"/>
      <c r="G72" s="83"/>
      <c r="H72" s="156"/>
      <c r="I72" s="186" t="s">
        <v>61</v>
      </c>
      <c r="J72" s="187">
        <v>8345.5</v>
      </c>
    </row>
    <row r="73" spans="1:10" ht="13.5" thickBot="1">
      <c r="A73" s="257" t="s">
        <v>17</v>
      </c>
      <c r="B73" s="20">
        <f>17.31*964.8</f>
        <v>16700.688</v>
      </c>
      <c r="C73" s="6">
        <f>E73-B73</f>
        <v>-2819.9579999999987</v>
      </c>
      <c r="D73" s="24"/>
      <c r="E73" s="25">
        <v>13880.73</v>
      </c>
      <c r="F73" s="23">
        <f>B73*1</f>
        <v>16700.688</v>
      </c>
      <c r="G73" s="118">
        <f>(2.015+4.69+0.31+1.89)*964.8</f>
        <v>8591.544</v>
      </c>
      <c r="H73" s="25">
        <f>F73-G73+C73</f>
        <v>5289.186</v>
      </c>
      <c r="I73" s="88" t="s">
        <v>25</v>
      </c>
      <c r="J73" s="90">
        <f>3.77*964.8</f>
        <v>3637.296</v>
      </c>
    </row>
    <row r="74" spans="1:10" ht="24">
      <c r="A74" s="258"/>
      <c r="B74" s="131"/>
      <c r="C74" s="132"/>
      <c r="D74" s="133"/>
      <c r="E74" s="134"/>
      <c r="F74" s="135"/>
      <c r="G74" s="136"/>
      <c r="H74" s="134"/>
      <c r="I74" s="111" t="s">
        <v>63</v>
      </c>
      <c r="J74" s="93">
        <v>336</v>
      </c>
    </row>
    <row r="75" spans="1:10" ht="13.5" thickBot="1">
      <c r="A75" s="261"/>
      <c r="B75" s="160"/>
      <c r="C75" s="162"/>
      <c r="D75" s="172"/>
      <c r="E75" s="163"/>
      <c r="F75" s="180"/>
      <c r="G75" s="130"/>
      <c r="H75" s="163"/>
      <c r="I75" s="168" t="s">
        <v>56</v>
      </c>
      <c r="J75" s="96">
        <v>1273.4</v>
      </c>
    </row>
    <row r="76" spans="1:10" ht="13.5" thickBot="1">
      <c r="A76" s="257" t="s">
        <v>18</v>
      </c>
      <c r="B76" s="188">
        <f>17.31*964.8</f>
        <v>16700.688</v>
      </c>
      <c r="C76" s="117">
        <f>E76-B76</f>
        <v>898.362000000001</v>
      </c>
      <c r="D76" s="189"/>
      <c r="E76" s="190">
        <v>17599.05</v>
      </c>
      <c r="F76" s="191">
        <f>B76*1</f>
        <v>16700.688</v>
      </c>
      <c r="G76" s="192">
        <f>(2.015+4.69+0.31+1.89)*964.8</f>
        <v>8591.544</v>
      </c>
      <c r="H76" s="190">
        <f>F76-G76+C76</f>
        <v>9007.506</v>
      </c>
      <c r="I76" s="88" t="s">
        <v>25</v>
      </c>
      <c r="J76" s="90">
        <f>3.77*964.8</f>
        <v>3637.296</v>
      </c>
    </row>
    <row r="77" spans="1:10" ht="13.5" customHeight="1">
      <c r="A77" s="258"/>
      <c r="B77" s="193"/>
      <c r="C77" s="194"/>
      <c r="D77" s="195"/>
      <c r="E77" s="196"/>
      <c r="F77" s="197"/>
      <c r="G77" s="198"/>
      <c r="H77" s="196"/>
      <c r="I77" s="94" t="s">
        <v>65</v>
      </c>
      <c r="J77" s="95">
        <v>0</v>
      </c>
    </row>
    <row r="78" spans="1:10" ht="13.5" thickBot="1">
      <c r="A78" s="258"/>
      <c r="B78" s="193"/>
      <c r="C78" s="194"/>
      <c r="D78" s="195"/>
      <c r="E78" s="196"/>
      <c r="F78" s="197"/>
      <c r="G78" s="198"/>
      <c r="H78" s="196"/>
      <c r="I78" s="97" t="s">
        <v>64</v>
      </c>
      <c r="J78" s="93">
        <v>141</v>
      </c>
    </row>
    <row r="79" spans="1:10" ht="13.5" thickBot="1">
      <c r="A79" s="259" t="s">
        <v>19</v>
      </c>
      <c r="B79" s="188">
        <f>17.31*964.8</f>
        <v>16700.688</v>
      </c>
      <c r="C79" s="117">
        <f>E79-B79</f>
        <v>8215.712000000003</v>
      </c>
      <c r="D79" s="189"/>
      <c r="E79" s="190">
        <v>24916.4</v>
      </c>
      <c r="F79" s="191">
        <f>B79*1</f>
        <v>16700.688</v>
      </c>
      <c r="G79" s="192">
        <f>(2.015+4.69+0.31+1.89)*964.8</f>
        <v>8591.544</v>
      </c>
      <c r="H79" s="190">
        <f>F79-G79+C79</f>
        <v>16324.856000000002</v>
      </c>
      <c r="I79" s="88" t="s">
        <v>25</v>
      </c>
      <c r="J79" s="90">
        <f>3.77*964.8</f>
        <v>3637.296</v>
      </c>
    </row>
    <row r="80" spans="1:10" ht="13.5" thickBot="1">
      <c r="A80" s="276"/>
      <c r="B80" s="199"/>
      <c r="C80" s="200"/>
      <c r="D80" s="201"/>
      <c r="E80" s="200"/>
      <c r="F80" s="202"/>
      <c r="G80" s="203"/>
      <c r="H80" s="204"/>
      <c r="I80" s="89" t="s">
        <v>66</v>
      </c>
      <c r="J80" s="93">
        <v>600</v>
      </c>
    </row>
    <row r="81" spans="1:10" ht="13.5" thickBot="1">
      <c r="A81" s="257" t="s">
        <v>20</v>
      </c>
      <c r="B81" s="188">
        <f>17.31*964.8</f>
        <v>16700.688</v>
      </c>
      <c r="C81" s="117">
        <f>E81-B81</f>
        <v>1020.6720000000023</v>
      </c>
      <c r="D81" s="189"/>
      <c r="E81" s="190">
        <v>17721.36</v>
      </c>
      <c r="F81" s="191">
        <f>B81*1</f>
        <v>16700.688</v>
      </c>
      <c r="G81" s="192">
        <f>(2.015+4.69+0.31+1.89)*964.8</f>
        <v>8591.544</v>
      </c>
      <c r="H81" s="190">
        <f>F81-G81+C81</f>
        <v>9129.816</v>
      </c>
      <c r="I81" s="88" t="s">
        <v>25</v>
      </c>
      <c r="J81" s="90">
        <f>3.77*964.8</f>
        <v>3637.296</v>
      </c>
    </row>
    <row r="82" spans="1:10" ht="24.75" thickBot="1">
      <c r="A82" s="258"/>
      <c r="B82" s="49"/>
      <c r="C82" s="50"/>
      <c r="D82" s="55"/>
      <c r="E82" s="53"/>
      <c r="F82" s="51"/>
      <c r="G82" s="52"/>
      <c r="H82" s="29"/>
      <c r="I82" s="89" t="s">
        <v>67</v>
      </c>
      <c r="J82" s="93">
        <v>299.3</v>
      </c>
    </row>
    <row r="83" spans="1:10" ht="13.5" thickBot="1">
      <c r="A83" s="4" t="s">
        <v>21</v>
      </c>
      <c r="B83" s="87">
        <f>SUM(B45:B81)</f>
        <v>200512.11599999995</v>
      </c>
      <c r="C83" s="31">
        <f>SUM(C45:C81)</f>
        <v>-97.79599999998754</v>
      </c>
      <c r="D83" s="31"/>
      <c r="E83" s="32">
        <f>SUM(E45:E82)</f>
        <v>200414.31999999995</v>
      </c>
      <c r="F83" s="33">
        <f>SUM(F45:F81)</f>
        <v>200512.11599999995</v>
      </c>
      <c r="G83" s="33">
        <f>SUM(G45:G81)</f>
        <v>103151.95799999997</v>
      </c>
      <c r="H83" s="36">
        <f>SUM(H45:H81)</f>
        <v>97262.36200000002</v>
      </c>
      <c r="I83" s="61"/>
      <c r="J83" s="62"/>
    </row>
    <row r="84" spans="1:10" ht="13.5" thickBot="1">
      <c r="A84" s="2"/>
      <c r="B84" s="63"/>
      <c r="C84" s="64"/>
      <c r="D84" s="64"/>
      <c r="E84" s="65"/>
      <c r="F84" s="37"/>
      <c r="G84" s="37"/>
      <c r="H84" s="37"/>
      <c r="I84" s="38" t="s">
        <v>26</v>
      </c>
      <c r="J84" s="39">
        <f>SUM(J45:J82)</f>
        <v>160586.97199999998</v>
      </c>
    </row>
    <row r="85" spans="1:10" ht="13.5" thickBot="1">
      <c r="A85" s="1"/>
      <c r="B85" s="66"/>
      <c r="C85" s="67"/>
      <c r="D85" s="67"/>
      <c r="E85" s="68"/>
      <c r="F85" s="262"/>
      <c r="G85" s="263"/>
      <c r="H85" s="263"/>
      <c r="I85" s="263"/>
      <c r="J85" s="40"/>
    </row>
    <row r="86" spans="1:10" ht="13.5" thickBot="1">
      <c r="A86" s="7"/>
      <c r="B86" s="69"/>
      <c r="C86" s="69"/>
      <c r="D86" s="69"/>
      <c r="E86" s="69"/>
      <c r="F86" s="41"/>
      <c r="G86" s="41"/>
      <c r="H86" s="41"/>
      <c r="I86" s="42" t="s">
        <v>68</v>
      </c>
      <c r="J86" s="43">
        <f>H83+J44-J84</f>
        <v>-83309.38999999996</v>
      </c>
    </row>
    <row r="88" spans="1:11" ht="12.75">
      <c r="A88" t="s">
        <v>62</v>
      </c>
      <c r="K88" s="123"/>
    </row>
    <row r="89" ht="12.75">
      <c r="K89" s="123"/>
    </row>
    <row r="90" ht="12.75">
      <c r="K90" s="123"/>
    </row>
    <row r="91" ht="12.75">
      <c r="K91" s="123"/>
    </row>
    <row r="92" ht="12.75">
      <c r="K92" s="123"/>
    </row>
    <row r="93" ht="12.75">
      <c r="K93" s="123"/>
    </row>
    <row r="94" ht="12.75">
      <c r="K94" s="123"/>
    </row>
    <row r="95" ht="12.75">
      <c r="K95" s="123"/>
    </row>
    <row r="96" ht="12.75">
      <c r="K96" s="123"/>
    </row>
    <row r="97" ht="12.75">
      <c r="K97" s="123"/>
    </row>
    <row r="98" ht="12.75">
      <c r="K98" s="123"/>
    </row>
    <row r="99" ht="12.75">
      <c r="K99" s="123"/>
    </row>
    <row r="100" ht="12.75">
      <c r="K100" s="123"/>
    </row>
    <row r="101" ht="12.75">
      <c r="K101" s="123"/>
    </row>
    <row r="102" ht="12.75">
      <c r="K102" s="123"/>
    </row>
    <row r="103" ht="12.75">
      <c r="K103" s="123"/>
    </row>
    <row r="104" ht="12.75">
      <c r="K104" s="123"/>
    </row>
    <row r="105" ht="12.75">
      <c r="K105" s="123"/>
    </row>
    <row r="106" ht="12.75">
      <c r="K106" s="123"/>
    </row>
    <row r="107" ht="12.75">
      <c r="K107" s="123"/>
    </row>
    <row r="108" ht="12.75">
      <c r="K108" s="123"/>
    </row>
    <row r="115" spans="1:10" ht="15.75">
      <c r="A115" s="268" t="s">
        <v>69</v>
      </c>
      <c r="B115" s="268"/>
      <c r="C115" s="268"/>
      <c r="D115" s="268"/>
      <c r="E115" s="268"/>
      <c r="F115" s="268"/>
      <c r="G115" s="268"/>
      <c r="H115" s="268"/>
      <c r="I115" s="268"/>
      <c r="J115" s="268"/>
    </row>
    <row r="116" spans="1:10" ht="15.75">
      <c r="A116" s="269" t="s">
        <v>31</v>
      </c>
      <c r="B116" s="269"/>
      <c r="C116" s="269"/>
      <c r="D116" s="269"/>
      <c r="E116" s="269"/>
      <c r="F116" s="269"/>
      <c r="G116" s="269"/>
      <c r="H116" s="269"/>
      <c r="I116" s="269"/>
      <c r="J116" s="269"/>
    </row>
    <row r="117" ht="5.25" customHeight="1" thickBot="1">
      <c r="G117" s="3"/>
    </row>
    <row r="118" spans="1:10" ht="18" customHeight="1" thickBot="1">
      <c r="A118" s="270"/>
      <c r="B118" s="273" t="s">
        <v>22</v>
      </c>
      <c r="C118" s="274"/>
      <c r="D118" s="274"/>
      <c r="E118" s="275"/>
      <c r="F118" s="273" t="s">
        <v>24</v>
      </c>
      <c r="G118" s="274"/>
      <c r="H118" s="274"/>
      <c r="I118" s="274"/>
      <c r="J118" s="275"/>
    </row>
    <row r="119" spans="1:10" ht="18.75" customHeight="1" thickBot="1">
      <c r="A119" s="271"/>
      <c r="B119" s="259" t="s">
        <v>0</v>
      </c>
      <c r="C119" s="277" t="s">
        <v>27</v>
      </c>
      <c r="D119" s="259" t="s">
        <v>1</v>
      </c>
      <c r="E119" s="259" t="s">
        <v>2</v>
      </c>
      <c r="F119" s="259" t="s">
        <v>3</v>
      </c>
      <c r="G119" s="259" t="s">
        <v>4</v>
      </c>
      <c r="H119" s="259" t="s">
        <v>5</v>
      </c>
      <c r="I119" s="264" t="s">
        <v>6</v>
      </c>
      <c r="J119" s="265"/>
    </row>
    <row r="120" spans="1:10" ht="31.5" customHeight="1" thickBot="1">
      <c r="A120" s="272"/>
      <c r="B120" s="276"/>
      <c r="C120" s="278"/>
      <c r="D120" s="276"/>
      <c r="E120" s="276"/>
      <c r="F120" s="260"/>
      <c r="G120" s="260"/>
      <c r="H120" s="260"/>
      <c r="I120" s="8" t="s">
        <v>7</v>
      </c>
      <c r="J120" s="9" t="s">
        <v>8</v>
      </c>
    </row>
    <row r="121" spans="1:10" ht="16.5" thickBot="1">
      <c r="A121" s="105" t="s">
        <v>70</v>
      </c>
      <c r="B121" s="266"/>
      <c r="C121" s="267"/>
      <c r="D121" s="267"/>
      <c r="E121" s="267"/>
      <c r="F121" s="11"/>
      <c r="G121" s="12"/>
      <c r="H121" s="13"/>
      <c r="I121" s="109" t="s">
        <v>71</v>
      </c>
      <c r="J121" s="110">
        <f>J86</f>
        <v>-83309.38999999996</v>
      </c>
    </row>
    <row r="122" spans="1:10" ht="13.5" thickBot="1">
      <c r="A122" s="259" t="s">
        <v>9</v>
      </c>
      <c r="B122" s="14">
        <f>17.31*964.8-0.02</f>
        <v>16700.667999999998</v>
      </c>
      <c r="C122" s="79">
        <f>E122-B122</f>
        <v>-3838.3279999999977</v>
      </c>
      <c r="D122" s="236"/>
      <c r="E122" s="176">
        <v>12862.34</v>
      </c>
      <c r="F122" s="144">
        <f>B122*1</f>
        <v>16700.667999999998</v>
      </c>
      <c r="G122" s="192">
        <f>(2.015+4.69+0.31+1.89)*964.8</f>
        <v>8591.544</v>
      </c>
      <c r="H122" s="16">
        <f>F122-G122+C122</f>
        <v>4270.796</v>
      </c>
      <c r="I122" s="88" t="s">
        <v>25</v>
      </c>
      <c r="J122" s="90">
        <f>3.77*964.8</f>
        <v>3637.296</v>
      </c>
    </row>
    <row r="123" spans="1:10" ht="12.75">
      <c r="A123" s="258"/>
      <c r="B123" s="45"/>
      <c r="C123" s="205"/>
      <c r="D123" s="46"/>
      <c r="E123" s="46"/>
      <c r="F123" s="47"/>
      <c r="G123" s="48"/>
      <c r="H123" s="151"/>
      <c r="I123" s="108" t="s">
        <v>73</v>
      </c>
      <c r="J123" s="95">
        <v>299</v>
      </c>
    </row>
    <row r="124" spans="1:10" ht="13.5" thickBot="1">
      <c r="A124" s="258"/>
      <c r="B124" s="208"/>
      <c r="C124" s="209"/>
      <c r="D124" s="210"/>
      <c r="E124" s="210"/>
      <c r="F124" s="211"/>
      <c r="G124" s="212"/>
      <c r="H124" s="156"/>
      <c r="I124" s="108" t="s">
        <v>46</v>
      </c>
      <c r="J124" s="95">
        <v>1920</v>
      </c>
    </row>
    <row r="125" spans="1:10" ht="13.5" thickBot="1">
      <c r="A125" s="257" t="s">
        <v>10</v>
      </c>
      <c r="B125" s="14">
        <f>17.31*964.8-0.02</f>
        <v>16700.667999999998</v>
      </c>
      <c r="C125" s="157">
        <f>E125-B125</f>
        <v>-3335.6979999999985</v>
      </c>
      <c r="D125" s="81"/>
      <c r="E125" s="19">
        <v>13364.97</v>
      </c>
      <c r="F125" s="17">
        <f>B125*1</f>
        <v>16700.667999999998</v>
      </c>
      <c r="G125" s="192">
        <f>(2.015+4.69+0.31+1.89)*964.8</f>
        <v>8591.544</v>
      </c>
      <c r="H125" s="35">
        <f>F125-G125+C125</f>
        <v>4773.4259999999995</v>
      </c>
      <c r="I125" s="88" t="s">
        <v>25</v>
      </c>
      <c r="J125" s="90">
        <f>3.77*964.8</f>
        <v>3637.296</v>
      </c>
    </row>
    <row r="126" spans="1:10" ht="12.75">
      <c r="A126" s="258"/>
      <c r="B126" s="45"/>
      <c r="C126" s="205"/>
      <c r="D126" s="46"/>
      <c r="E126" s="46"/>
      <c r="F126" s="47"/>
      <c r="G126" s="48"/>
      <c r="H126" s="151"/>
      <c r="I126" s="108" t="s">
        <v>73</v>
      </c>
      <c r="J126" s="112">
        <v>299</v>
      </c>
    </row>
    <row r="127" spans="1:10" ht="13.5" thickBot="1">
      <c r="A127" s="258"/>
      <c r="B127" s="208"/>
      <c r="C127" s="209"/>
      <c r="D127" s="210"/>
      <c r="E127" s="210"/>
      <c r="F127" s="211"/>
      <c r="G127" s="212"/>
      <c r="H127" s="156"/>
      <c r="I127" s="108" t="s">
        <v>46</v>
      </c>
      <c r="J127" s="95">
        <v>7500</v>
      </c>
    </row>
    <row r="128" spans="1:10" ht="13.5" thickBot="1">
      <c r="A128" s="257" t="s">
        <v>11</v>
      </c>
      <c r="B128" s="14">
        <f>17.31*964.8-0.02</f>
        <v>16700.667999999998</v>
      </c>
      <c r="C128" s="157">
        <f>E128-B128</f>
        <v>2533.152000000002</v>
      </c>
      <c r="D128" s="81"/>
      <c r="E128" s="19">
        <v>19233.82</v>
      </c>
      <c r="F128" s="17">
        <f>B128*1</f>
        <v>16700.667999999998</v>
      </c>
      <c r="G128" s="192">
        <f>(2.015+4.69+0.31+1.89)*964.8</f>
        <v>8591.544</v>
      </c>
      <c r="H128" s="35">
        <f>F128-G128+C128</f>
        <v>10642.276</v>
      </c>
      <c r="I128" s="88" t="s">
        <v>25</v>
      </c>
      <c r="J128" s="90">
        <f>3.77*964.8</f>
        <v>3637.296</v>
      </c>
    </row>
    <row r="129" spans="1:10" ht="13.5" thickBot="1">
      <c r="A129" s="258"/>
      <c r="B129" s="214"/>
      <c r="C129" s="215"/>
      <c r="D129" s="216"/>
      <c r="E129" s="216"/>
      <c r="F129" s="217"/>
      <c r="G129" s="218"/>
      <c r="H129" s="237"/>
      <c r="I129" s="106"/>
      <c r="J129" s="219"/>
    </row>
    <row r="130" spans="1:10" ht="13.5" thickBot="1">
      <c r="A130" s="257" t="s">
        <v>12</v>
      </c>
      <c r="B130" s="14">
        <f>17.31*964.8-0.02</f>
        <v>16700.667999999998</v>
      </c>
      <c r="C130" s="157">
        <f>E130-B130</f>
        <v>-521.6579999999976</v>
      </c>
      <c r="D130" s="27"/>
      <c r="E130" s="19">
        <v>16179.01</v>
      </c>
      <c r="F130" s="17">
        <f>B130*1</f>
        <v>16700.667999999998</v>
      </c>
      <c r="G130" s="192">
        <f>(2.015+4.69+0.31+1.89)*964.8</f>
        <v>8591.544</v>
      </c>
      <c r="H130" s="35">
        <f>F130-G130+C130</f>
        <v>7587.466</v>
      </c>
      <c r="I130" s="88" t="s">
        <v>25</v>
      </c>
      <c r="J130" s="90">
        <f>3.77*964.8</f>
        <v>3637.296</v>
      </c>
    </row>
    <row r="131" spans="1:10" ht="13.5" customHeight="1">
      <c r="A131" s="258"/>
      <c r="B131" s="45"/>
      <c r="C131" s="205"/>
      <c r="D131" s="56"/>
      <c r="E131" s="46"/>
      <c r="F131" s="47"/>
      <c r="G131" s="48"/>
      <c r="H131" s="151"/>
      <c r="I131" s="97" t="s">
        <v>75</v>
      </c>
      <c r="J131" s="95">
        <v>340</v>
      </c>
    </row>
    <row r="132" spans="1:10" ht="13.5" thickBot="1">
      <c r="A132" s="258"/>
      <c r="B132" s="208"/>
      <c r="C132" s="209"/>
      <c r="D132" s="220"/>
      <c r="E132" s="210"/>
      <c r="F132" s="211"/>
      <c r="G132" s="212"/>
      <c r="H132" s="156"/>
      <c r="I132" s="116" t="s">
        <v>74</v>
      </c>
      <c r="J132" s="114">
        <v>175</v>
      </c>
    </row>
    <row r="133" spans="1:10" ht="13.5" thickBot="1">
      <c r="A133" s="257" t="s">
        <v>13</v>
      </c>
      <c r="B133" s="107">
        <f>18.17*964.8</f>
        <v>17530.416</v>
      </c>
      <c r="C133" s="157">
        <f>E133-B133</f>
        <v>-812.0859999999993</v>
      </c>
      <c r="D133" s="27"/>
      <c r="E133" s="19">
        <v>16718.33</v>
      </c>
      <c r="F133" s="17">
        <f>B133*1</f>
        <v>17530.416</v>
      </c>
      <c r="G133" s="192">
        <f>(2.015+4.69+0.31+1.89)*964.8</f>
        <v>8591.544</v>
      </c>
      <c r="H133" s="35">
        <f>F133-G133+C133</f>
        <v>8126.786000000002</v>
      </c>
      <c r="I133" s="88" t="s">
        <v>25</v>
      </c>
      <c r="J133" s="90">
        <f>3.77*964.8</f>
        <v>3637.296</v>
      </c>
    </row>
    <row r="134" spans="1:10" ht="24">
      <c r="A134" s="258"/>
      <c r="B134" s="45"/>
      <c r="C134" s="205"/>
      <c r="D134" s="56"/>
      <c r="E134" s="46"/>
      <c r="F134" s="47"/>
      <c r="G134" s="48"/>
      <c r="H134" s="84"/>
      <c r="I134" s="94" t="s">
        <v>76</v>
      </c>
      <c r="J134" s="95">
        <v>1500</v>
      </c>
    </row>
    <row r="135" spans="1:10" ht="24.75" thickBot="1">
      <c r="A135" s="261"/>
      <c r="B135" s="208"/>
      <c r="C135" s="209"/>
      <c r="D135" s="220"/>
      <c r="E135" s="210"/>
      <c r="F135" s="211"/>
      <c r="G135" s="212"/>
      <c r="H135" s="213"/>
      <c r="I135" s="111" t="s">
        <v>77</v>
      </c>
      <c r="J135" s="115">
        <v>727.07</v>
      </c>
    </row>
    <row r="136" spans="1:10" ht="13.5" thickBot="1">
      <c r="A136" s="257" t="s">
        <v>14</v>
      </c>
      <c r="B136" s="107">
        <f>18.17*964.8</f>
        <v>17530.416</v>
      </c>
      <c r="C136" s="157">
        <f>E136-B136</f>
        <v>-3111.326000000001</v>
      </c>
      <c r="D136" s="27"/>
      <c r="E136" s="19">
        <v>14419.09</v>
      </c>
      <c r="F136" s="17">
        <f>B136*1</f>
        <v>17530.416</v>
      </c>
      <c r="G136" s="192">
        <f>(2.015+4.69+0.31+1.89)*964.8</f>
        <v>8591.544</v>
      </c>
      <c r="H136" s="35">
        <f>F136-G136+C136</f>
        <v>5827.546</v>
      </c>
      <c r="I136" s="88" t="s">
        <v>25</v>
      </c>
      <c r="J136" s="90">
        <f>3.77*964.8</f>
        <v>3637.296</v>
      </c>
    </row>
    <row r="137" spans="1:10" ht="36">
      <c r="A137" s="258"/>
      <c r="B137" s="45"/>
      <c r="C137" s="205"/>
      <c r="D137" s="56"/>
      <c r="E137" s="46"/>
      <c r="F137" s="47"/>
      <c r="G137" s="48"/>
      <c r="H137" s="84"/>
      <c r="I137" s="97" t="s">
        <v>78</v>
      </c>
      <c r="J137" s="173">
        <v>864.1</v>
      </c>
    </row>
    <row r="138" spans="1:10" ht="13.5" thickBot="1">
      <c r="A138" s="261"/>
      <c r="B138" s="208"/>
      <c r="C138" s="209"/>
      <c r="D138" s="220"/>
      <c r="E138" s="210"/>
      <c r="F138" s="211"/>
      <c r="G138" s="212"/>
      <c r="H138" s="213"/>
      <c r="I138" s="116" t="s">
        <v>56</v>
      </c>
      <c r="J138" s="128">
        <v>1445</v>
      </c>
    </row>
    <row r="139" spans="1:10" ht="13.5" thickBot="1">
      <c r="A139" s="257" t="s">
        <v>15</v>
      </c>
      <c r="B139" s="20">
        <f>18.17*964.8</f>
        <v>17530.416</v>
      </c>
      <c r="C139" s="6">
        <f>E139-B139</f>
        <v>4342.863999999998</v>
      </c>
      <c r="D139" s="24"/>
      <c r="E139" s="25">
        <v>21873.28</v>
      </c>
      <c r="F139" s="23">
        <f>B139*1</f>
        <v>17530.416</v>
      </c>
      <c r="G139" s="118">
        <f>(2.015+4.69+0.31+1.89)*964.8</f>
        <v>8591.544</v>
      </c>
      <c r="H139" s="25">
        <f>F139-G139+C139</f>
        <v>13281.735999999999</v>
      </c>
      <c r="I139" s="88" t="s">
        <v>25</v>
      </c>
      <c r="J139" s="90">
        <f>3.77*964.8</f>
        <v>3637.296</v>
      </c>
    </row>
    <row r="140" spans="1:10" ht="13.5" thickBot="1">
      <c r="A140" s="258"/>
      <c r="B140" s="49"/>
      <c r="C140" s="207"/>
      <c r="D140" s="55"/>
      <c r="E140" s="50"/>
      <c r="F140" s="51"/>
      <c r="G140" s="52"/>
      <c r="H140" s="53"/>
      <c r="I140" s="106" t="s">
        <v>23</v>
      </c>
      <c r="J140" s="206" t="s">
        <v>23</v>
      </c>
    </row>
    <row r="141" spans="1:10" ht="13.5" thickBot="1">
      <c r="A141" s="259" t="s">
        <v>16</v>
      </c>
      <c r="B141" s="20">
        <f>18.17*964.8004</f>
        <v>17530.423268000002</v>
      </c>
      <c r="C141" s="6">
        <f>E141-B141</f>
        <v>-4430.673268000002</v>
      </c>
      <c r="D141" s="21"/>
      <c r="E141" s="238">
        <v>13099.75</v>
      </c>
      <c r="F141" s="144">
        <f>B141*1</f>
        <v>17530.423268000002</v>
      </c>
      <c r="G141" s="145">
        <f>(2.015+4.69+0.31+1.89)*964.8</f>
        <v>8591.544</v>
      </c>
      <c r="H141" s="16">
        <f>F141-G141+C141</f>
        <v>4508.206</v>
      </c>
      <c r="I141" s="88" t="s">
        <v>25</v>
      </c>
      <c r="J141" s="90">
        <f>3.77*964.8</f>
        <v>3637.296</v>
      </c>
    </row>
    <row r="142" spans="1:10" ht="13.5" thickBot="1">
      <c r="A142" s="258"/>
      <c r="B142" s="45"/>
      <c r="C142" s="205"/>
      <c r="D142" s="46"/>
      <c r="E142" s="221"/>
      <c r="F142" s="47"/>
      <c r="G142" s="48"/>
      <c r="H142" s="84"/>
      <c r="I142" s="116" t="s">
        <v>56</v>
      </c>
      <c r="J142" s="128">
        <v>1345</v>
      </c>
    </row>
    <row r="143" spans="1:10" ht="13.5" thickBot="1">
      <c r="A143" s="257" t="s">
        <v>17</v>
      </c>
      <c r="B143" s="20">
        <f>18.17*964.8004</f>
        <v>17530.423268000002</v>
      </c>
      <c r="C143" s="6">
        <f>E143-B143</f>
        <v>1019.8467319999982</v>
      </c>
      <c r="D143" s="24"/>
      <c r="E143" s="25">
        <v>18550.27</v>
      </c>
      <c r="F143" s="23">
        <f>B143*1</f>
        <v>17530.423268000002</v>
      </c>
      <c r="G143" s="118">
        <f>(2.015+4.69+0.31+1.89)*964.8</f>
        <v>8591.544</v>
      </c>
      <c r="H143" s="25">
        <f>F143-G143+C143</f>
        <v>9958.726</v>
      </c>
      <c r="I143" s="88" t="s">
        <v>25</v>
      </c>
      <c r="J143" s="90">
        <f>3.77*964.8</f>
        <v>3637.296</v>
      </c>
    </row>
    <row r="144" spans="1:10" ht="36.75" thickBot="1">
      <c r="A144" s="258"/>
      <c r="B144" s="49"/>
      <c r="C144" s="50"/>
      <c r="D144" s="55"/>
      <c r="E144" s="53"/>
      <c r="F144" s="51"/>
      <c r="G144" s="52"/>
      <c r="H144" s="53"/>
      <c r="I144" s="94" t="s">
        <v>79</v>
      </c>
      <c r="J144" s="93">
        <v>325</v>
      </c>
    </row>
    <row r="145" spans="1:10" ht="13.5" thickBot="1">
      <c r="A145" s="257" t="s">
        <v>18</v>
      </c>
      <c r="B145" s="20">
        <f>18.17*964.8004</f>
        <v>17530.423268000002</v>
      </c>
      <c r="C145" s="117">
        <f>E145-B145</f>
        <v>-1879.6832680000025</v>
      </c>
      <c r="D145" s="189"/>
      <c r="E145" s="190">
        <v>15650.74</v>
      </c>
      <c r="F145" s="191">
        <f>B145*1</f>
        <v>17530.423268000002</v>
      </c>
      <c r="G145" s="192">
        <f>(2.015+4.69+0.31+1.89)*964.8</f>
        <v>8591.544</v>
      </c>
      <c r="H145" s="190">
        <f>F145-G145+C145</f>
        <v>7059.196</v>
      </c>
      <c r="I145" s="88" t="s">
        <v>25</v>
      </c>
      <c r="J145" s="90">
        <f>3.77*964.8</f>
        <v>3637.296</v>
      </c>
    </row>
    <row r="146" spans="1:10" ht="13.5" thickBot="1">
      <c r="A146" s="258"/>
      <c r="B146" s="222"/>
      <c r="C146" s="223"/>
      <c r="D146" s="224"/>
      <c r="E146" s="225"/>
      <c r="F146" s="226"/>
      <c r="G146" s="227"/>
      <c r="H146" s="225"/>
      <c r="I146" s="228" t="s">
        <v>23</v>
      </c>
      <c r="J146" s="206" t="s">
        <v>23</v>
      </c>
    </row>
    <row r="147" spans="1:10" ht="13.5" thickBot="1">
      <c r="A147" s="259" t="s">
        <v>19</v>
      </c>
      <c r="B147" s="20">
        <f>18.17*964.8004</f>
        <v>17530.423268000002</v>
      </c>
      <c r="C147" s="240">
        <f>E147-B147</f>
        <v>-1172.793268000003</v>
      </c>
      <c r="D147" s="241"/>
      <c r="E147" s="242">
        <v>16357.63</v>
      </c>
      <c r="F147" s="243">
        <f>B147*1</f>
        <v>17530.423268000002</v>
      </c>
      <c r="G147" s="239">
        <f>(2.015+4.69+0.31+1.89)*964.8</f>
        <v>8591.544</v>
      </c>
      <c r="H147" s="242">
        <f>F147-G147+C147</f>
        <v>7766.085999999999</v>
      </c>
      <c r="I147" s="88" t="s">
        <v>25</v>
      </c>
      <c r="J147" s="90">
        <f>3.77*964.8</f>
        <v>3637.296</v>
      </c>
    </row>
    <row r="148" spans="1:10" ht="36">
      <c r="A148" s="260"/>
      <c r="B148" s="229"/>
      <c r="C148" s="230"/>
      <c r="D148" s="231"/>
      <c r="E148" s="234"/>
      <c r="F148" s="232"/>
      <c r="G148" s="233"/>
      <c r="H148" s="234"/>
      <c r="I148" s="108" t="s">
        <v>80</v>
      </c>
      <c r="J148" s="93">
        <v>2108</v>
      </c>
    </row>
    <row r="149" spans="1:10" ht="13.5" thickBot="1">
      <c r="A149" s="235"/>
      <c r="B149" s="244"/>
      <c r="C149" s="245"/>
      <c r="D149" s="246"/>
      <c r="E149" s="247"/>
      <c r="F149" s="248"/>
      <c r="G149" s="249"/>
      <c r="H149" s="247"/>
      <c r="I149" s="255" t="s">
        <v>81</v>
      </c>
      <c r="J149" s="96">
        <v>1600</v>
      </c>
    </row>
    <row r="150" spans="1:10" ht="13.5" thickBot="1">
      <c r="A150" s="257" t="s">
        <v>20</v>
      </c>
      <c r="B150" s="20">
        <f>18.17*964.8004</f>
        <v>17530.423268000002</v>
      </c>
      <c r="C150" s="117">
        <f>E150-B150</f>
        <v>2149.5567319999973</v>
      </c>
      <c r="D150" s="189"/>
      <c r="E150" s="190">
        <v>19679.98</v>
      </c>
      <c r="F150" s="191">
        <f>B150*1</f>
        <v>17530.423268000002</v>
      </c>
      <c r="G150" s="192">
        <f>(2.015+4.69+0.31+1.89)*964.8</f>
        <v>8591.544</v>
      </c>
      <c r="H150" s="190">
        <f>F150-G150+C150</f>
        <v>11088.436</v>
      </c>
      <c r="I150" s="88" t="s">
        <v>25</v>
      </c>
      <c r="J150" s="90">
        <f>3.77*964.8</f>
        <v>3637.296</v>
      </c>
    </row>
    <row r="151" spans="1:10" ht="12.75">
      <c r="A151" s="258"/>
      <c r="B151" s="152"/>
      <c r="C151" s="250"/>
      <c r="D151" s="251"/>
      <c r="E151" s="252"/>
      <c r="F151" s="253"/>
      <c r="G151" s="254"/>
      <c r="H151" s="252"/>
      <c r="I151" s="89" t="s">
        <v>82</v>
      </c>
      <c r="J151" s="93">
        <v>1200</v>
      </c>
    </row>
    <row r="152" spans="1:10" ht="13.5" thickBot="1">
      <c r="A152" s="261"/>
      <c r="B152" s="208"/>
      <c r="C152" s="210"/>
      <c r="D152" s="220"/>
      <c r="E152" s="213"/>
      <c r="F152" s="211"/>
      <c r="G152" s="212"/>
      <c r="H152" s="213"/>
      <c r="I152" s="256" t="s">
        <v>83</v>
      </c>
      <c r="J152" s="183">
        <v>100</v>
      </c>
    </row>
    <row r="153" spans="1:10" ht="13.5" thickBot="1">
      <c r="A153" s="4" t="s">
        <v>21</v>
      </c>
      <c r="B153" s="87">
        <f>SUM(B122:B150)</f>
        <v>207046.03634000005</v>
      </c>
      <c r="C153" s="31">
        <f>SUM(C122:C150)</f>
        <v>-9056.826340000007</v>
      </c>
      <c r="D153" s="31"/>
      <c r="E153" s="32">
        <f>SUM(E122:E152)</f>
        <v>197989.21</v>
      </c>
      <c r="F153" s="33">
        <f>SUM(F122:F150)</f>
        <v>207046.03634000005</v>
      </c>
      <c r="G153" s="33">
        <f>SUM(G122:G150)</f>
        <v>103098.52799999998</v>
      </c>
      <c r="H153" s="36">
        <f>SUM(H122:H150)</f>
        <v>94890.68199999999</v>
      </c>
      <c r="I153" s="61"/>
      <c r="J153" s="62"/>
    </row>
    <row r="154" spans="1:10" ht="13.5" thickBot="1">
      <c r="A154" s="2"/>
      <c r="B154" s="63"/>
      <c r="C154" s="64"/>
      <c r="D154" s="64"/>
      <c r="E154" s="65"/>
      <c r="F154" s="37"/>
      <c r="G154" s="37"/>
      <c r="H154" s="37"/>
      <c r="I154" s="38" t="s">
        <v>26</v>
      </c>
      <c r="J154" s="39">
        <f>SUM(J122:J152)</f>
        <v>65394.72200000001</v>
      </c>
    </row>
    <row r="155" spans="1:10" ht="13.5" thickBot="1">
      <c r="A155" s="1"/>
      <c r="B155" s="66"/>
      <c r="C155" s="67"/>
      <c r="D155" s="67"/>
      <c r="E155" s="68"/>
      <c r="F155" s="262"/>
      <c r="G155" s="263"/>
      <c r="H155" s="263"/>
      <c r="I155" s="263"/>
      <c r="J155" s="40"/>
    </row>
    <row r="156" spans="1:10" ht="13.5" thickBot="1">
      <c r="A156" s="7"/>
      <c r="B156" s="69"/>
      <c r="C156" s="69"/>
      <c r="D156" s="69"/>
      <c r="E156" s="69"/>
      <c r="F156" s="41"/>
      <c r="G156" s="41"/>
      <c r="H156" s="41"/>
      <c r="I156" s="42" t="s">
        <v>72</v>
      </c>
      <c r="J156" s="43">
        <f>H153+J121-J154</f>
        <v>-53813.42999999998</v>
      </c>
    </row>
    <row r="158" ht="12.75">
      <c r="A158" t="s">
        <v>62</v>
      </c>
    </row>
  </sheetData>
  <sheetProtection/>
  <mergeCells count="73">
    <mergeCell ref="A26:A27"/>
    <mergeCell ref="A28:A31"/>
    <mergeCell ref="F34:I34"/>
    <mergeCell ref="G5:G6"/>
    <mergeCell ref="H5:H6"/>
    <mergeCell ref="I5:J5"/>
    <mergeCell ref="B7:E7"/>
    <mergeCell ref="A16:A21"/>
    <mergeCell ref="A22:A25"/>
    <mergeCell ref="A1:J1"/>
    <mergeCell ref="A2:J2"/>
    <mergeCell ref="A4:A6"/>
    <mergeCell ref="B4:E4"/>
    <mergeCell ref="F4:J4"/>
    <mergeCell ref="B5:B6"/>
    <mergeCell ref="C5:C6"/>
    <mergeCell ref="D5:D6"/>
    <mergeCell ref="E5:E6"/>
    <mergeCell ref="F5:F6"/>
    <mergeCell ref="A38:J38"/>
    <mergeCell ref="A39:J39"/>
    <mergeCell ref="A41:A43"/>
    <mergeCell ref="B41:E41"/>
    <mergeCell ref="F41:J41"/>
    <mergeCell ref="B42:B43"/>
    <mergeCell ref="C42:C43"/>
    <mergeCell ref="D42:D43"/>
    <mergeCell ref="E42:E43"/>
    <mergeCell ref="F42:F43"/>
    <mergeCell ref="G42:G43"/>
    <mergeCell ref="H42:H43"/>
    <mergeCell ref="I42:J42"/>
    <mergeCell ref="B44:E44"/>
    <mergeCell ref="A73:A75"/>
    <mergeCell ref="A76:A78"/>
    <mergeCell ref="A70:A72"/>
    <mergeCell ref="A79:A80"/>
    <mergeCell ref="A81:A82"/>
    <mergeCell ref="F85:I85"/>
    <mergeCell ref="A45:A48"/>
    <mergeCell ref="A49:A52"/>
    <mergeCell ref="A53:A54"/>
    <mergeCell ref="A55:A58"/>
    <mergeCell ref="A59:A62"/>
    <mergeCell ref="A63:A66"/>
    <mergeCell ref="A67:A69"/>
    <mergeCell ref="A115:J115"/>
    <mergeCell ref="A116:J116"/>
    <mergeCell ref="A118:A120"/>
    <mergeCell ref="B118:E118"/>
    <mergeCell ref="F118:J118"/>
    <mergeCell ref="B119:B120"/>
    <mergeCell ref="C119:C120"/>
    <mergeCell ref="D119:D120"/>
    <mergeCell ref="E119:E120"/>
    <mergeCell ref="F119:F120"/>
    <mergeCell ref="A141:A142"/>
    <mergeCell ref="G119:G120"/>
    <mergeCell ref="H119:H120"/>
    <mergeCell ref="I119:J119"/>
    <mergeCell ref="B121:E121"/>
    <mergeCell ref="A122:A124"/>
    <mergeCell ref="A125:A127"/>
    <mergeCell ref="A143:A144"/>
    <mergeCell ref="A145:A146"/>
    <mergeCell ref="A147:A148"/>
    <mergeCell ref="A150:A152"/>
    <mergeCell ref="F155:I155"/>
    <mergeCell ref="A128:A129"/>
    <mergeCell ref="A130:A132"/>
    <mergeCell ref="A133:A135"/>
    <mergeCell ref="A136:A138"/>
    <mergeCell ref="A139:A140"/>
  </mergeCells>
  <printOptions/>
  <pageMargins left="0.17" right="0.17" top="0.17" bottom="0.16" header="0.17" footer="0.16"/>
  <pageSetup horizontalDpi="600" verticalDpi="600" orientation="landscape" paperSize="9" r:id="rId1"/>
  <rowBreaks count="1" manualBreakCount="1">
    <brk id="1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2022-01-28T06:29:57Z</cp:lastPrinted>
  <dcterms:created xsi:type="dcterms:W3CDTF">2010-06-22T06:42:29Z</dcterms:created>
  <dcterms:modified xsi:type="dcterms:W3CDTF">2022-03-04T08:12:13Z</dcterms:modified>
  <cp:category/>
  <cp:version/>
  <cp:contentType/>
  <cp:contentStatus/>
</cp:coreProperties>
</file>