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9210" tabRatio="598" activeTab="0"/>
  </bookViews>
  <sheets>
    <sheet name="Текущий ремонт" sheetId="1" r:id="rId1"/>
  </sheets>
  <definedNames>
    <definedName name="_xlnm.Print_Area" localSheetId="0">'Текущий ремонт'!$A$1:$J$252</definedName>
  </definedNames>
  <calcPr fullCalcOnLoad="1"/>
</workbook>
</file>

<file path=xl/sharedStrings.xml><?xml version="1.0" encoding="utf-8"?>
<sst xmlns="http://schemas.openxmlformats.org/spreadsheetml/2006/main" count="286" uniqueCount="101">
  <si>
    <t>начис. факт</t>
  </si>
  <si>
    <t>дотация факт</t>
  </si>
  <si>
    <t>ИТОГО:</t>
  </si>
  <si>
    <t>Всего начисл.</t>
  </si>
  <si>
    <t>Постоян. затраты</t>
  </si>
  <si>
    <t>средства на т.рем.</t>
  </si>
  <si>
    <t>Выполнено т.ремонта</t>
  </si>
  <si>
    <t>вид работы</t>
  </si>
  <si>
    <t>сумма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</si>
  <si>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</si>
  <si>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</si>
  <si>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</si>
  <si>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</si>
  <si>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</si>
  <si>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</si>
  <si>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</si>
  <si>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</si>
  <si>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</si>
  <si>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</si>
  <si>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</si>
  <si>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</si>
  <si>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Всего:</t>
  </si>
  <si>
    <r>
      <t xml:space="preserve">                                                                </t>
    </r>
    <r>
      <rPr>
        <b/>
        <sz val="10"/>
        <rFont val="Arial Cyr"/>
        <family val="2"/>
      </rPr>
      <t xml:space="preserve">    Итого: </t>
    </r>
  </si>
  <si>
    <t xml:space="preserve">ДОХОДЫ </t>
  </si>
  <si>
    <t xml:space="preserve"> </t>
  </si>
  <si>
    <t xml:space="preserve"> I. по содержанию и текущему ремонту мест общего пользования жилого дома № 3 по ул. 50 лет ВЛКСМ</t>
  </si>
  <si>
    <t xml:space="preserve">РАСХОДЫ ПО ООО "ЛИДЕР УК" </t>
  </si>
  <si>
    <t xml:space="preserve">около дома скошена трава </t>
  </si>
  <si>
    <t xml:space="preserve">сброс снега и наледи с  кровли </t>
  </si>
  <si>
    <t>промывка и опрессовка системы отопления</t>
  </si>
  <si>
    <t>эл. энергия (разница между выставленными и оплаченными показаниями)</t>
  </si>
  <si>
    <t>содержание УК</t>
  </si>
  <si>
    <t>вывоз твердых бытовых отходов</t>
  </si>
  <si>
    <t>вывоз твердых коммунальных отходов</t>
  </si>
  <si>
    <t xml:space="preserve">                                                                                                         Отчёт за 2018 г.                                                                                                                                                                                                                                                   </t>
  </si>
  <si>
    <t>2018 г.</t>
  </si>
  <si>
    <t xml:space="preserve">переходящий долг с 2017 года                                                   </t>
  </si>
  <si>
    <t>прочистка дороги от снега вдоль дома  (погрузчиком 20 мин.)</t>
  </si>
  <si>
    <t xml:space="preserve">чердачный люк - установка замка-1шт., клямка - 1 шт., саморезы </t>
  </si>
  <si>
    <t>прочистка дороги от снега вдоль дома  (погрузчиком 30 мин.)</t>
  </si>
  <si>
    <t>кв. № 5 - ремонт ввода (клемма - 6 шт., провод - 2м., изолента)</t>
  </si>
  <si>
    <t>ревизия вводного (общедомового) эл. щита</t>
  </si>
  <si>
    <t>услуги ООО "РИЦ"</t>
  </si>
  <si>
    <t>кв. № 4 - частично оштукатурен фасад дома</t>
  </si>
  <si>
    <t>чердак - установлены стойки - 2 шт. под стропила</t>
  </si>
  <si>
    <t>прочистка дороги от снега вдоль дома  (погрузчиком 26 мин.)</t>
  </si>
  <si>
    <t xml:space="preserve">уличное освещение - замена лампы энергосберегающей 45 Вт. - 1 шт.
</t>
  </si>
  <si>
    <t>переходящий остаток на 2019 год</t>
  </si>
  <si>
    <t>факт недоплата, переплата     (-/+)</t>
  </si>
  <si>
    <t>удаление надписей на фасаде дома, в кол-ве - 8 шт.</t>
  </si>
  <si>
    <t xml:space="preserve">                                                                                                         Отчёт за 2019 г.                                                                                                                                                                                                                                                   </t>
  </si>
  <si>
    <t>2019 г.</t>
  </si>
  <si>
    <t xml:space="preserve">переходящий остаток с 2018 года                                                   </t>
  </si>
  <si>
    <t>переходящий остаток на 2020 год</t>
  </si>
  <si>
    <t>установлен аншлаг - 1 шт.</t>
  </si>
  <si>
    <t>поверка ОДПУ ХВС d 15 мм. - 1 шт.</t>
  </si>
  <si>
    <t>монтаж обводной на ОДПУ ХВС (тройник - 3 шт., соединение - 6 шт., шар. кран d 26 - 2шт., шар. кран d 20 - 2шт., лен, герметик)</t>
  </si>
  <si>
    <t>ремонт кровли (слуховое окно) жесть 0.6*1м.</t>
  </si>
  <si>
    <t>т/узел - замена дискового затвора d 50 - 1 шт.</t>
  </si>
  <si>
    <t>сбиты сосульки и наледь с кровли</t>
  </si>
  <si>
    <t>прочистка снега погрузчиком 1 час. 5 мин.</t>
  </si>
  <si>
    <t>уличное освещение - установка светильника - 1 шт., эл. лампочки 95 Вт - 1 шт., дюбель, саморезы.</t>
  </si>
  <si>
    <t xml:space="preserve">                                                                                                         Отчёт за 2020 г.                                                                                                                                                                                                                                                   </t>
  </si>
  <si>
    <t>2020 г.</t>
  </si>
  <si>
    <t xml:space="preserve">переходящий остаток с 2019 года                                                   </t>
  </si>
  <si>
    <t>переходящий остаток на 2021 год</t>
  </si>
  <si>
    <t>изготовление и монтаж деревянной подпорки (стойки) на 2 этаже в подъезде</t>
  </si>
  <si>
    <t>чердак - замена стояка отопления в подъезде (труба d 20мм. - 8м.)</t>
  </si>
  <si>
    <t>ремонт потолка на 2 этаже в подъезде</t>
  </si>
  <si>
    <t>дезинфекция МОП МКД</t>
  </si>
  <si>
    <r>
      <t>чердак - разбор утеплителя на плети отопления, вывоз большого контейнера (8 м</t>
    </r>
    <r>
      <rPr>
        <sz val="9"/>
        <rFont val="Arial"/>
        <family val="2"/>
      </rPr>
      <t>³</t>
    </r>
    <r>
      <rPr>
        <sz val="9"/>
        <rFont val="Arial Cyr"/>
        <family val="0"/>
      </rPr>
      <t>) с мусором</t>
    </r>
  </si>
  <si>
    <t xml:space="preserve">окраска мусорного контейнера </t>
  </si>
  <si>
    <t>кв. № 2 - вызов аварийной службы</t>
  </si>
  <si>
    <t>уборка и погрузка строительного мусора</t>
  </si>
  <si>
    <t xml:space="preserve">чердак - замена шаров. крана d 16 мм. - 1 шт. на расширительном бачке </t>
  </si>
  <si>
    <t>ремонт подъездного козырька (профлист, саморезы)</t>
  </si>
  <si>
    <t xml:space="preserve">очистка от мусора ОДПУ по эл. энергии </t>
  </si>
  <si>
    <t>кв. № 4 - вызов аварийной службы</t>
  </si>
  <si>
    <t>очистка подъездного козырька от снега</t>
  </si>
  <si>
    <r>
      <t>сброс снега и наледи с  кровли (34 м</t>
    </r>
    <r>
      <rPr>
        <sz val="9"/>
        <rFont val="Arial"/>
        <family val="2"/>
      </rPr>
      <t>²</t>
    </r>
    <r>
      <rPr>
        <sz val="9"/>
        <rFont val="Arial Cyr"/>
        <family val="0"/>
      </rPr>
      <t>)</t>
    </r>
  </si>
  <si>
    <t xml:space="preserve">                                                                                                         Отчёт за 2021 г.                                                                                                                                                                                                                                                   </t>
  </si>
  <si>
    <t>уличное освещение - замена светодидной лампы 9 Вт. - 1 шт.</t>
  </si>
  <si>
    <t>чердак - утепление труб отопления, расширительных баков (утеплитель, хомут, стеклоткань, скотч)</t>
  </si>
  <si>
    <t>2021 г.</t>
  </si>
  <si>
    <t xml:space="preserve">переходящий остаток с 2020 года                                                   </t>
  </si>
  <si>
    <t>монтаж доски объявлений - 1 шт.</t>
  </si>
  <si>
    <r>
      <t>сброс снега и наледи с  кровли (30 м</t>
    </r>
    <r>
      <rPr>
        <sz val="9"/>
        <rFont val="Arial"/>
        <family val="2"/>
      </rPr>
      <t>²</t>
    </r>
    <r>
      <rPr>
        <sz val="9"/>
        <rFont val="Arial Cyr"/>
        <family val="0"/>
      </rPr>
      <t>)</t>
    </r>
  </si>
  <si>
    <r>
      <t>сброс снега и наледи с  кровли (380 м</t>
    </r>
    <r>
      <rPr>
        <sz val="9"/>
        <rFont val="Arial"/>
        <family val="2"/>
      </rPr>
      <t>²</t>
    </r>
    <r>
      <rPr>
        <sz val="9"/>
        <rFont val="Arial Cyr"/>
        <family val="0"/>
      </rPr>
      <t>)</t>
    </r>
  </si>
  <si>
    <t xml:space="preserve">кв. № 4 - вызов аварийной службы </t>
  </si>
  <si>
    <t xml:space="preserve">монтаж ХВС для технички на вводе в дом (шар. кран d 16 мм. - 1 шт.) </t>
  </si>
  <si>
    <t xml:space="preserve">                                                                                                                   </t>
  </si>
  <si>
    <t xml:space="preserve">Составил: инженер-смотритель                                       О.А. Романюк                              </t>
  </si>
  <si>
    <t>эл. энергия (сверхнормативный ОДН по ОДПУ)</t>
  </si>
  <si>
    <t>переходящий остаток на 2022 год</t>
  </si>
  <si>
    <t>монтаж таблички на входную дверь</t>
  </si>
  <si>
    <t>окраска фасада, цоколя (водоэмульсионная краска, коллер, кисти, шпатель)</t>
  </si>
  <si>
    <t>щебень 7,5 т.</t>
  </si>
  <si>
    <r>
      <t>сброс снега и наледи с  кровли (35 м</t>
    </r>
    <r>
      <rPr>
        <sz val="9"/>
        <rFont val="Arial"/>
        <family val="2"/>
      </rPr>
      <t>²</t>
    </r>
    <r>
      <rPr>
        <sz val="9"/>
        <rFont val="Arial Cyr"/>
        <family val="0"/>
      </rPr>
      <t>)</t>
    </r>
  </si>
  <si>
    <t>заказ реестра собственников</t>
  </si>
  <si>
    <r>
      <t>сброс снега и наледи с  кровли (40 м</t>
    </r>
    <r>
      <rPr>
        <sz val="9"/>
        <rFont val="Arial"/>
        <family val="2"/>
      </rPr>
      <t>²</t>
    </r>
    <r>
      <rPr>
        <sz val="9"/>
        <rFont val="Arial Cyr"/>
        <family val="0"/>
      </rPr>
      <t>)</t>
    </r>
  </si>
  <si>
    <t>открытка А 4 - 1 шт.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</si>
</sst>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69">
    <font>
      <sz val="10"/>
      <name val="Arial Cyr"/>
      <family val="0"/>
    </font>
    <font>
      <b/>
      <sz val="10"/>
      <name val="Arial Cyr"/>
      <family val="2"/>
    </font>
    <font>
      <sz val="8"/>
      <name val="Arial Cyr"/>
      <family val="2"/>
    </font>
    <font>
      <b/>
      <sz val="12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b/>
      <sz val="8"/>
      <name val="Arial Cyr"/>
      <family val="0"/>
    </font>
    <font>
      <b/>
      <sz val="9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b/>
      <sz val="7"/>
      <color indexed="8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36"/>
      <name val="Arial Cyr"/>
      <family val="0"/>
    </font>
    <font>
      <b/>
      <sz val="9"/>
      <color indexed="36"/>
      <name val="Arial Cyr"/>
      <family val="0"/>
    </font>
    <font>
      <b/>
      <sz val="10"/>
      <color indexed="36"/>
      <name val="Arial Cyr"/>
      <family val="2"/>
    </font>
    <font>
      <sz val="8"/>
      <color indexed="36"/>
      <name val="Arial Cyr"/>
      <family val="2"/>
    </font>
    <font>
      <sz val="10"/>
      <color indexed="36"/>
      <name val="Arial Cyr"/>
      <family val="0"/>
    </font>
    <font>
      <b/>
      <sz val="9"/>
      <color indexed="3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9"/>
      <color rgb="FF000000"/>
      <name val="Arial"/>
      <family val="2"/>
    </font>
    <font>
      <sz val="8"/>
      <color rgb="FF000000"/>
      <name val="Arial"/>
      <family val="2"/>
    </font>
    <font>
      <b/>
      <sz val="7"/>
      <color rgb="FF000000"/>
      <name val="Arial"/>
      <family val="2"/>
    </font>
    <font>
      <b/>
      <sz val="11"/>
      <color rgb="FF000000"/>
      <name val="Arial"/>
      <family val="2"/>
    </font>
    <font>
      <b/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7030A0"/>
      <name val="Arial Cyr"/>
      <family val="0"/>
    </font>
    <font>
      <b/>
      <sz val="9"/>
      <color rgb="FF7030A0"/>
      <name val="Arial Cyr"/>
      <family val="0"/>
    </font>
    <font>
      <b/>
      <sz val="10"/>
      <color rgb="FF7030A0"/>
      <name val="Arial Cyr"/>
      <family val="2"/>
    </font>
    <font>
      <sz val="8"/>
      <color rgb="FF7030A0"/>
      <name val="Arial Cyr"/>
      <family val="2"/>
    </font>
    <font>
      <sz val="10"/>
      <color rgb="FF7030A0"/>
      <name val="Arial Cyr"/>
      <family val="0"/>
    </font>
    <font>
      <b/>
      <sz val="9"/>
      <color rgb="FF7030A0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rgb="FF000000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1" fillId="0" borderId="0">
      <alignment horizontal="left" vertical="top"/>
      <protection/>
    </xf>
    <xf numFmtId="0" fontId="42" fillId="0" borderId="0">
      <alignment horizontal="left" vertical="top"/>
      <protection/>
    </xf>
    <xf numFmtId="0" fontId="43" fillId="0" borderId="0">
      <alignment horizontal="right" vertical="top"/>
      <protection/>
    </xf>
    <xf numFmtId="0" fontId="42" fillId="0" borderId="0">
      <alignment horizontal="right" vertical="top"/>
      <protection/>
    </xf>
    <xf numFmtId="0" fontId="43" fillId="0" borderId="0">
      <alignment horizontal="right" vertical="top"/>
      <protection/>
    </xf>
    <xf numFmtId="0" fontId="41" fillId="0" borderId="0">
      <alignment horizontal="left" vertical="top"/>
      <protection/>
    </xf>
    <xf numFmtId="0" fontId="42" fillId="0" borderId="0">
      <alignment horizontal="center" vertical="center"/>
      <protection/>
    </xf>
    <xf numFmtId="0" fontId="42" fillId="0" borderId="0">
      <alignment horizontal="center" vertical="top"/>
      <protection/>
    </xf>
    <xf numFmtId="0" fontId="42" fillId="0" borderId="0">
      <alignment horizontal="center" vertical="top"/>
      <protection/>
    </xf>
    <xf numFmtId="0" fontId="44" fillId="0" borderId="0">
      <alignment horizontal="left" vertical="top"/>
      <protection/>
    </xf>
    <xf numFmtId="0" fontId="42" fillId="0" borderId="0">
      <alignment horizontal="left" vertical="top"/>
      <protection/>
    </xf>
    <xf numFmtId="0" fontId="42" fillId="0" borderId="0">
      <alignment horizontal="right" vertical="top"/>
      <protection/>
    </xf>
    <xf numFmtId="0" fontId="45" fillId="0" borderId="0">
      <alignment horizontal="left" vertical="top"/>
      <protection/>
    </xf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6" fillId="25" borderId="1" applyNumberFormat="0" applyAlignment="0" applyProtection="0"/>
    <xf numFmtId="0" fontId="47" fillId="26" borderId="2" applyNumberFormat="0" applyAlignment="0" applyProtection="0"/>
    <xf numFmtId="0" fontId="48" fillId="26" borderId="1" applyNumberFormat="0" applyAlignment="0" applyProtection="0"/>
    <xf numFmtId="0" fontId="4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7" borderId="7" applyNumberFormat="0" applyAlignment="0" applyProtection="0"/>
    <xf numFmtId="0" fontId="55" fillId="0" borderId="0" applyNumberFormat="0" applyFill="0" applyBorder="0" applyAlignment="0" applyProtection="0"/>
    <xf numFmtId="0" fontId="56" fillId="28" borderId="0" applyNumberFormat="0" applyBorder="0" applyAlignment="0" applyProtection="0"/>
    <xf numFmtId="0" fontId="39" fillId="0" borderId="0">
      <alignment/>
      <protection/>
    </xf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2" fillId="31" borderId="0" applyNumberFormat="0" applyBorder="0" applyAlignment="0" applyProtection="0"/>
  </cellStyleXfs>
  <cellXfs count="234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right" vertical="center" wrapText="1"/>
    </xf>
    <xf numFmtId="0" fontId="2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left" wrapText="1"/>
    </xf>
    <xf numFmtId="0" fontId="4" fillId="32" borderId="16" xfId="0" applyFont="1" applyFill="1" applyBorder="1" applyAlignment="1">
      <alignment horizontal="left" wrapText="1"/>
    </xf>
    <xf numFmtId="2" fontId="1" fillId="33" borderId="10" xfId="0" applyNumberFormat="1" applyFont="1" applyFill="1" applyBorder="1" applyAlignment="1">
      <alignment vertical="center"/>
    </xf>
    <xf numFmtId="0" fontId="5" fillId="34" borderId="11" xfId="0" applyFont="1" applyFill="1" applyBorder="1" applyAlignment="1">
      <alignment horizontal="center" vertical="center"/>
    </xf>
    <xf numFmtId="0" fontId="5" fillId="0" borderId="14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33" borderId="11" xfId="0" applyFont="1" applyFill="1" applyBorder="1" applyAlignment="1">
      <alignment vertical="center" wrapText="1"/>
    </xf>
    <xf numFmtId="0" fontId="4" fillId="32" borderId="19" xfId="0" applyNumberFormat="1" applyFont="1" applyFill="1" applyBorder="1" applyAlignment="1">
      <alignment horizontal="right" vertical="center"/>
    </xf>
    <xf numFmtId="0" fontId="4" fillId="32" borderId="20" xfId="0" applyFont="1" applyFill="1" applyBorder="1" applyAlignment="1">
      <alignment horizontal="left" wrapText="1"/>
    </xf>
    <xf numFmtId="0" fontId="4" fillId="32" borderId="15" xfId="0" applyFont="1" applyFill="1" applyBorder="1" applyAlignment="1">
      <alignment horizontal="left" wrapText="1"/>
    </xf>
    <xf numFmtId="0" fontId="4" fillId="32" borderId="21" xfId="0" applyNumberFormat="1" applyFont="1" applyFill="1" applyBorder="1" applyAlignment="1">
      <alignment vertical="center"/>
    </xf>
    <xf numFmtId="0" fontId="4" fillId="32" borderId="20" xfId="0" applyNumberFormat="1" applyFont="1" applyFill="1" applyBorder="1" applyAlignment="1">
      <alignment vertical="center"/>
    </xf>
    <xf numFmtId="2" fontId="1" fillId="33" borderId="11" xfId="0" applyNumberFormat="1" applyFont="1" applyFill="1" applyBorder="1" applyAlignment="1">
      <alignment vertical="center" wrapText="1"/>
    </xf>
    <xf numFmtId="0" fontId="4" fillId="32" borderId="22" xfId="0" applyFont="1" applyFill="1" applyBorder="1" applyAlignment="1">
      <alignment horizontal="left" wrapText="1"/>
    </xf>
    <xf numFmtId="2" fontId="4" fillId="32" borderId="21" xfId="0" applyNumberFormat="1" applyFont="1" applyFill="1" applyBorder="1" applyAlignment="1">
      <alignment vertical="center"/>
    </xf>
    <xf numFmtId="0" fontId="4" fillId="32" borderId="12" xfId="0" applyNumberFormat="1" applyFont="1" applyFill="1" applyBorder="1" applyAlignment="1">
      <alignment vertical="center"/>
    </xf>
    <xf numFmtId="2" fontId="63" fillId="35" borderId="19" xfId="0" applyNumberFormat="1" applyFont="1" applyFill="1" applyBorder="1" applyAlignment="1">
      <alignment horizontal="right" vertical="center" wrapText="1"/>
    </xf>
    <xf numFmtId="2" fontId="63" fillId="35" borderId="23" xfId="0" applyNumberFormat="1" applyFont="1" applyFill="1" applyBorder="1" applyAlignment="1">
      <alignment horizontal="right" wrapText="1"/>
    </xf>
    <xf numFmtId="2" fontId="63" fillId="35" borderId="24" xfId="0" applyNumberFormat="1" applyFont="1" applyFill="1" applyBorder="1" applyAlignment="1">
      <alignment horizontal="right" wrapText="1"/>
    </xf>
    <xf numFmtId="2" fontId="63" fillId="35" borderId="22" xfId="0" applyNumberFormat="1" applyFont="1" applyFill="1" applyBorder="1" applyAlignment="1">
      <alignment horizontal="right" wrapText="1"/>
    </xf>
    <xf numFmtId="2" fontId="4" fillId="35" borderId="25" xfId="0" applyNumberFormat="1" applyFont="1" applyFill="1" applyBorder="1" applyAlignment="1">
      <alignment horizontal="left" wrapText="1"/>
    </xf>
    <xf numFmtId="2" fontId="1" fillId="35" borderId="11" xfId="0" applyNumberFormat="1" applyFont="1" applyFill="1" applyBorder="1" applyAlignment="1">
      <alignment horizontal="right"/>
    </xf>
    <xf numFmtId="2" fontId="1" fillId="35" borderId="11" xfId="0" applyNumberFormat="1" applyFont="1" applyFill="1" applyBorder="1" applyAlignment="1">
      <alignment vertical="center"/>
    </xf>
    <xf numFmtId="2" fontId="5" fillId="32" borderId="26" xfId="0" applyNumberFormat="1" applyFont="1" applyFill="1" applyBorder="1" applyAlignment="1">
      <alignment/>
    </xf>
    <xf numFmtId="2" fontId="5" fillId="32" borderId="27" xfId="0" applyNumberFormat="1" applyFont="1" applyFill="1" applyBorder="1" applyAlignment="1">
      <alignment horizontal="right"/>
    </xf>
    <xf numFmtId="2" fontId="5" fillId="32" borderId="28" xfId="0" applyNumberFormat="1" applyFont="1" applyFill="1" applyBorder="1" applyAlignment="1">
      <alignment horizontal="right"/>
    </xf>
    <xf numFmtId="2" fontId="64" fillId="32" borderId="29" xfId="0" applyNumberFormat="1" applyFont="1" applyFill="1" applyBorder="1" applyAlignment="1">
      <alignment/>
    </xf>
    <xf numFmtId="2" fontId="64" fillId="32" borderId="0" xfId="0" applyNumberFormat="1" applyFont="1" applyFill="1" applyBorder="1" applyAlignment="1">
      <alignment horizontal="right"/>
    </xf>
    <xf numFmtId="2" fontId="64" fillId="32" borderId="30" xfId="0" applyNumberFormat="1" applyFont="1" applyFill="1" applyBorder="1" applyAlignment="1">
      <alignment horizontal="right"/>
    </xf>
    <xf numFmtId="2" fontId="64" fillId="32" borderId="23" xfId="0" applyNumberFormat="1" applyFont="1" applyFill="1" applyBorder="1" applyAlignment="1">
      <alignment horizontal="right"/>
    </xf>
    <xf numFmtId="2" fontId="64" fillId="32" borderId="24" xfId="0" applyNumberFormat="1" applyFont="1" applyFill="1" applyBorder="1" applyAlignment="1">
      <alignment horizontal="right"/>
    </xf>
    <xf numFmtId="2" fontId="64" fillId="32" borderId="22" xfId="0" applyNumberFormat="1" applyFont="1" applyFill="1" applyBorder="1" applyAlignment="1">
      <alignment horizontal="right"/>
    </xf>
    <xf numFmtId="2" fontId="7" fillId="32" borderId="31" xfId="0" applyNumberFormat="1" applyFont="1" applyFill="1" applyBorder="1" applyAlignment="1" applyProtection="1">
      <alignment horizontal="right" vertical="top" wrapText="1"/>
      <protection/>
    </xf>
    <xf numFmtId="2" fontId="64" fillId="32" borderId="28" xfId="0" applyNumberFormat="1" applyFont="1" applyFill="1" applyBorder="1" applyAlignment="1">
      <alignment horizontal="right"/>
    </xf>
    <xf numFmtId="2" fontId="8" fillId="32" borderId="31" xfId="0" applyNumberFormat="1" applyFont="1" applyFill="1" applyBorder="1" applyAlignment="1" applyProtection="1">
      <alignment horizontal="right" vertical="top" wrapText="1"/>
      <protection/>
    </xf>
    <xf numFmtId="2" fontId="64" fillId="32" borderId="32" xfId="0" applyNumberFormat="1" applyFont="1" applyFill="1" applyBorder="1" applyAlignment="1">
      <alignment/>
    </xf>
    <xf numFmtId="2" fontId="64" fillId="32" borderId="33" xfId="0" applyNumberFormat="1" applyFont="1" applyFill="1" applyBorder="1" applyAlignment="1">
      <alignment horizontal="right"/>
    </xf>
    <xf numFmtId="2" fontId="64" fillId="32" borderId="34" xfId="0" applyNumberFormat="1" applyFont="1" applyFill="1" applyBorder="1" applyAlignment="1">
      <alignment horizontal="right"/>
    </xf>
    <xf numFmtId="2" fontId="5" fillId="32" borderId="35" xfId="0" applyNumberFormat="1" applyFont="1" applyFill="1" applyBorder="1" applyAlignment="1">
      <alignment horizontal="right"/>
    </xf>
    <xf numFmtId="2" fontId="5" fillId="32" borderId="36" xfId="0" applyNumberFormat="1" applyFont="1" applyFill="1" applyBorder="1" applyAlignment="1">
      <alignment horizontal="right"/>
    </xf>
    <xf numFmtId="2" fontId="7" fillId="32" borderId="27" xfId="44" applyNumberFormat="1" applyFont="1" applyFill="1" applyBorder="1" applyAlignment="1">
      <alignment horizontal="right" vertical="top" wrapText="1"/>
      <protection/>
    </xf>
    <xf numFmtId="2" fontId="64" fillId="32" borderId="23" xfId="0" applyNumberFormat="1" applyFont="1" applyFill="1" applyBorder="1" applyAlignment="1">
      <alignment/>
    </xf>
    <xf numFmtId="2" fontId="5" fillId="32" borderId="26" xfId="0" applyNumberFormat="1" applyFont="1" applyFill="1" applyBorder="1" applyAlignment="1">
      <alignment vertical="center"/>
    </xf>
    <xf numFmtId="2" fontId="5" fillId="32" borderId="27" xfId="0" applyNumberFormat="1" applyFont="1" applyFill="1" applyBorder="1" applyAlignment="1">
      <alignment horizontal="right" vertical="center"/>
    </xf>
    <xf numFmtId="2" fontId="5" fillId="32" borderId="28" xfId="0" applyNumberFormat="1" applyFont="1" applyFill="1" applyBorder="1" applyAlignment="1">
      <alignment horizontal="right" vertical="center"/>
    </xf>
    <xf numFmtId="0" fontId="7" fillId="32" borderId="31" xfId="66" applyNumberFormat="1" applyFont="1" applyFill="1" applyBorder="1" applyAlignment="1" applyProtection="1">
      <alignment horizontal="right" vertical="center" wrapText="1"/>
      <protection/>
    </xf>
    <xf numFmtId="2" fontId="5" fillId="32" borderId="37" xfId="0" applyNumberFormat="1" applyFont="1" applyFill="1" applyBorder="1" applyAlignment="1">
      <alignment horizontal="right"/>
    </xf>
    <xf numFmtId="2" fontId="5" fillId="32" borderId="0" xfId="0" applyNumberFormat="1" applyFont="1" applyFill="1" applyBorder="1" applyAlignment="1">
      <alignment horizontal="right"/>
    </xf>
    <xf numFmtId="2" fontId="63" fillId="32" borderId="23" xfId="0" applyNumberFormat="1" applyFont="1" applyFill="1" applyBorder="1" applyAlignment="1">
      <alignment horizontal="right"/>
    </xf>
    <xf numFmtId="2" fontId="63" fillId="32" borderId="24" xfId="0" applyNumberFormat="1" applyFont="1" applyFill="1" applyBorder="1" applyAlignment="1">
      <alignment horizontal="right"/>
    </xf>
    <xf numFmtId="2" fontId="63" fillId="32" borderId="22" xfId="0" applyNumberFormat="1" applyFont="1" applyFill="1" applyBorder="1" applyAlignment="1">
      <alignment horizontal="right"/>
    </xf>
    <xf numFmtId="2" fontId="1" fillId="32" borderId="26" xfId="0" applyNumberFormat="1" applyFont="1" applyFill="1" applyBorder="1" applyAlignment="1">
      <alignment horizontal="right"/>
    </xf>
    <xf numFmtId="2" fontId="1" fillId="32" borderId="28" xfId="0" applyNumberFormat="1" applyFont="1" applyFill="1" applyBorder="1" applyAlignment="1">
      <alignment horizontal="right"/>
    </xf>
    <xf numFmtId="2" fontId="1" fillId="32" borderId="37" xfId="0" applyNumberFormat="1" applyFont="1" applyFill="1" applyBorder="1" applyAlignment="1">
      <alignment horizontal="right"/>
    </xf>
    <xf numFmtId="2" fontId="2" fillId="32" borderId="38" xfId="0" applyNumberFormat="1" applyFont="1" applyFill="1" applyBorder="1" applyAlignment="1">
      <alignment/>
    </xf>
    <xf numFmtId="2" fontId="2" fillId="32" borderId="39" xfId="0" applyNumberFormat="1" applyFont="1" applyFill="1" applyBorder="1" applyAlignment="1">
      <alignment/>
    </xf>
    <xf numFmtId="2" fontId="2" fillId="32" borderId="40" xfId="0" applyNumberFormat="1" applyFont="1" applyFill="1" applyBorder="1" applyAlignment="1">
      <alignment/>
    </xf>
    <xf numFmtId="2" fontId="0" fillId="32" borderId="41" xfId="0" applyNumberFormat="1" applyFill="1" applyBorder="1" applyAlignment="1">
      <alignment/>
    </xf>
    <xf numFmtId="2" fontId="0" fillId="32" borderId="42" xfId="0" applyNumberFormat="1" applyFill="1" applyBorder="1" applyAlignment="1">
      <alignment/>
    </xf>
    <xf numFmtId="2" fontId="0" fillId="32" borderId="43" xfId="0" applyNumberFormat="1" applyFill="1" applyBorder="1" applyAlignment="1">
      <alignment/>
    </xf>
    <xf numFmtId="2" fontId="0" fillId="32" borderId="0" xfId="0" applyNumberFormat="1" applyFill="1" applyAlignment="1">
      <alignment/>
    </xf>
    <xf numFmtId="2" fontId="5" fillId="32" borderId="26" xfId="0" applyNumberFormat="1" applyFont="1" applyFill="1" applyBorder="1" applyAlignment="1">
      <alignment horizontal="right"/>
    </xf>
    <xf numFmtId="2" fontId="5" fillId="32" borderId="28" xfId="0" applyNumberFormat="1" applyFont="1" applyFill="1" applyBorder="1" applyAlignment="1">
      <alignment/>
    </xf>
    <xf numFmtId="2" fontId="64" fillId="32" borderId="29" xfId="0" applyNumberFormat="1" applyFont="1" applyFill="1" applyBorder="1" applyAlignment="1">
      <alignment horizontal="right"/>
    </xf>
    <xf numFmtId="2" fontId="64" fillId="32" borderId="0" xfId="0" applyNumberFormat="1" applyFont="1" applyFill="1" applyBorder="1" applyAlignment="1">
      <alignment/>
    </xf>
    <xf numFmtId="2" fontId="5" fillId="32" borderId="29" xfId="0" applyNumberFormat="1" applyFont="1" applyFill="1" applyBorder="1" applyAlignment="1">
      <alignment horizontal="right"/>
    </xf>
    <xf numFmtId="2" fontId="5" fillId="32" borderId="44" xfId="0" applyNumberFormat="1" applyFont="1" applyFill="1" applyBorder="1" applyAlignment="1">
      <alignment horizontal="right"/>
    </xf>
    <xf numFmtId="2" fontId="64" fillId="32" borderId="32" xfId="0" applyNumberFormat="1" applyFont="1" applyFill="1" applyBorder="1" applyAlignment="1">
      <alignment horizontal="right"/>
    </xf>
    <xf numFmtId="2" fontId="64" fillId="32" borderId="33" xfId="0" applyNumberFormat="1" applyFont="1" applyFill="1" applyBorder="1" applyAlignment="1">
      <alignment/>
    </xf>
    <xf numFmtId="2" fontId="64" fillId="32" borderId="24" xfId="0" applyNumberFormat="1" applyFont="1" applyFill="1" applyBorder="1" applyAlignment="1">
      <alignment/>
    </xf>
    <xf numFmtId="2" fontId="5" fillId="32" borderId="26" xfId="0" applyNumberFormat="1" applyFont="1" applyFill="1" applyBorder="1" applyAlignment="1">
      <alignment horizontal="right" vertical="center"/>
    </xf>
    <xf numFmtId="2" fontId="5" fillId="32" borderId="30" xfId="0" applyNumberFormat="1" applyFont="1" applyFill="1" applyBorder="1" applyAlignment="1">
      <alignment horizontal="right"/>
    </xf>
    <xf numFmtId="2" fontId="1" fillId="32" borderId="14" xfId="0" applyNumberFormat="1" applyFont="1" applyFill="1" applyBorder="1" applyAlignment="1">
      <alignment horizontal="right"/>
    </xf>
    <xf numFmtId="2" fontId="4" fillId="32" borderId="23" xfId="0" applyNumberFormat="1" applyFont="1" applyFill="1" applyBorder="1" applyAlignment="1">
      <alignment/>
    </xf>
    <xf numFmtId="2" fontId="1" fillId="32" borderId="11" xfId="0" applyNumberFormat="1" applyFont="1" applyFill="1" applyBorder="1" applyAlignment="1">
      <alignment/>
    </xf>
    <xf numFmtId="2" fontId="4" fillId="32" borderId="45" xfId="0" applyNumberFormat="1" applyFont="1" applyFill="1" applyBorder="1" applyAlignment="1">
      <alignment horizontal="left"/>
    </xf>
    <xf numFmtId="2" fontId="5" fillId="32" borderId="46" xfId="0" applyNumberFormat="1" applyFont="1" applyFill="1" applyBorder="1" applyAlignment="1">
      <alignment horizontal="left"/>
    </xf>
    <xf numFmtId="2" fontId="5" fillId="32" borderId="13" xfId="0" applyNumberFormat="1" applyFont="1" applyFill="1" applyBorder="1" applyAlignment="1">
      <alignment horizontal="right" vertical="center"/>
    </xf>
    <xf numFmtId="2" fontId="4" fillId="32" borderId="47" xfId="0" applyNumberFormat="1" applyFont="1" applyFill="1" applyBorder="1" applyAlignment="1">
      <alignment horizontal="left" wrapText="1"/>
    </xf>
    <xf numFmtId="2" fontId="4" fillId="32" borderId="48" xfId="0" applyNumberFormat="1" applyFont="1" applyFill="1" applyBorder="1" applyAlignment="1">
      <alignment vertical="center"/>
    </xf>
    <xf numFmtId="0" fontId="4" fillId="32" borderId="25" xfId="0" applyFont="1" applyFill="1" applyBorder="1" applyAlignment="1">
      <alignment horizontal="left" wrapText="1"/>
    </xf>
    <xf numFmtId="0" fontId="4" fillId="32" borderId="21" xfId="0" applyFont="1" applyFill="1" applyBorder="1" applyAlignment="1">
      <alignment horizontal="left" wrapText="1"/>
    </xf>
    <xf numFmtId="2" fontId="4" fillId="32" borderId="48" xfId="0" applyNumberFormat="1" applyFont="1" applyFill="1" applyBorder="1" applyAlignment="1">
      <alignment horizontal="left" wrapText="1"/>
    </xf>
    <xf numFmtId="0" fontId="4" fillId="32" borderId="19" xfId="0" applyNumberFormat="1" applyFont="1" applyFill="1" applyBorder="1" applyAlignment="1">
      <alignment vertical="center"/>
    </xf>
    <xf numFmtId="0" fontId="4" fillId="32" borderId="25" xfId="0" applyFont="1" applyFill="1" applyBorder="1" applyAlignment="1">
      <alignment horizontal="left" vertical="center" wrapText="1"/>
    </xf>
    <xf numFmtId="1" fontId="4" fillId="32" borderId="20" xfId="0" applyNumberFormat="1" applyFont="1" applyFill="1" applyBorder="1" applyAlignment="1">
      <alignment horizontal="right" vertical="center"/>
    </xf>
    <xf numFmtId="1" fontId="4" fillId="32" borderId="21" xfId="0" applyNumberFormat="1" applyFont="1" applyFill="1" applyBorder="1" applyAlignment="1">
      <alignment vertical="center"/>
    </xf>
    <xf numFmtId="0" fontId="63" fillId="32" borderId="21" xfId="0" applyNumberFormat="1" applyFont="1" applyFill="1" applyBorder="1" applyAlignment="1">
      <alignment vertical="center"/>
    </xf>
    <xf numFmtId="2" fontId="5" fillId="32" borderId="29" xfId="0" applyNumberFormat="1" applyFont="1" applyFill="1" applyBorder="1" applyAlignment="1">
      <alignment/>
    </xf>
    <xf numFmtId="2" fontId="4" fillId="32" borderId="0" xfId="0" applyNumberFormat="1" applyFont="1" applyFill="1" applyBorder="1" applyAlignment="1">
      <alignment vertical="center"/>
    </xf>
    <xf numFmtId="2" fontId="4" fillId="32" borderId="0" xfId="0" applyNumberFormat="1" applyFont="1" applyFill="1" applyBorder="1" applyAlignment="1">
      <alignment/>
    </xf>
    <xf numFmtId="0" fontId="4" fillId="32" borderId="48" xfId="0" applyFont="1" applyFill="1" applyBorder="1" applyAlignment="1">
      <alignment horizontal="left" wrapText="1"/>
    </xf>
    <xf numFmtId="0" fontId="4" fillId="32" borderId="10" xfId="0" applyFont="1" applyFill="1" applyBorder="1" applyAlignment="1">
      <alignment horizontal="left" wrapText="1"/>
    </xf>
    <xf numFmtId="0" fontId="63" fillId="32" borderId="10" xfId="0" applyFont="1" applyFill="1" applyBorder="1" applyAlignment="1">
      <alignment horizontal="left" wrapText="1"/>
    </xf>
    <xf numFmtId="0" fontId="4" fillId="32" borderId="12" xfId="0" applyFont="1" applyFill="1" applyBorder="1" applyAlignment="1">
      <alignment horizontal="left" wrapText="1"/>
    </xf>
    <xf numFmtId="0" fontId="4" fillId="32" borderId="19" xfId="0" applyFont="1" applyFill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2" fontId="64" fillId="32" borderId="14" xfId="0" applyNumberFormat="1" applyFont="1" applyFill="1" applyBorder="1" applyAlignment="1">
      <alignment/>
    </xf>
    <xf numFmtId="2" fontId="64" fillId="32" borderId="17" xfId="0" applyNumberFormat="1" applyFont="1" applyFill="1" applyBorder="1" applyAlignment="1">
      <alignment horizontal="right"/>
    </xf>
    <xf numFmtId="2" fontId="64" fillId="32" borderId="18" xfId="0" applyNumberFormat="1" applyFont="1" applyFill="1" applyBorder="1" applyAlignment="1">
      <alignment horizontal="right"/>
    </xf>
    <xf numFmtId="2" fontId="64" fillId="32" borderId="14" xfId="0" applyNumberFormat="1" applyFont="1" applyFill="1" applyBorder="1" applyAlignment="1">
      <alignment horizontal="right"/>
    </xf>
    <xf numFmtId="2" fontId="64" fillId="32" borderId="17" xfId="0" applyNumberFormat="1" applyFont="1" applyFill="1" applyBorder="1" applyAlignment="1">
      <alignment/>
    </xf>
    <xf numFmtId="2" fontId="0" fillId="36" borderId="11" xfId="0" applyNumberFormat="1" applyFill="1" applyBorder="1" applyAlignment="1">
      <alignment vertical="center"/>
    </xf>
    <xf numFmtId="0" fontId="4" fillId="32" borderId="20" xfId="0" applyFont="1" applyFill="1" applyBorder="1" applyAlignment="1">
      <alignment horizontal="left" vertical="center" wrapText="1"/>
    </xf>
    <xf numFmtId="0" fontId="4" fillId="32" borderId="49" xfId="0" applyFont="1" applyFill="1" applyBorder="1" applyAlignment="1">
      <alignment horizontal="left" wrapText="1"/>
    </xf>
    <xf numFmtId="0" fontId="4" fillId="32" borderId="50" xfId="0" applyFont="1" applyFill="1" applyBorder="1" applyAlignment="1">
      <alignment horizontal="left" vertical="center" wrapText="1"/>
    </xf>
    <xf numFmtId="0" fontId="4" fillId="32" borderId="10" xfId="0" applyNumberFormat="1" applyFont="1" applyFill="1" applyBorder="1" applyAlignment="1">
      <alignment vertical="center"/>
    </xf>
    <xf numFmtId="0" fontId="64" fillId="0" borderId="14" xfId="0" applyFont="1" applyBorder="1" applyAlignment="1">
      <alignment vertical="center"/>
    </xf>
    <xf numFmtId="0" fontId="64" fillId="0" borderId="17" xfId="0" applyFont="1" applyBorder="1" applyAlignment="1">
      <alignment vertical="center"/>
    </xf>
    <xf numFmtId="0" fontId="64" fillId="0" borderId="18" xfId="0" applyFont="1" applyBorder="1" applyAlignment="1">
      <alignment vertical="center"/>
    </xf>
    <xf numFmtId="2" fontId="63" fillId="32" borderId="21" xfId="0" applyNumberFormat="1" applyFont="1" applyFill="1" applyBorder="1" applyAlignment="1">
      <alignment vertical="center"/>
    </xf>
    <xf numFmtId="0" fontId="63" fillId="32" borderId="21" xfId="0" applyFont="1" applyFill="1" applyBorder="1" applyAlignment="1">
      <alignment horizontal="left" wrapText="1"/>
    </xf>
    <xf numFmtId="0" fontId="63" fillId="32" borderId="49" xfId="0" applyFont="1" applyFill="1" applyBorder="1" applyAlignment="1">
      <alignment horizontal="left" wrapText="1"/>
    </xf>
    <xf numFmtId="0" fontId="63" fillId="32" borderId="15" xfId="0" applyFont="1" applyFill="1" applyBorder="1" applyAlignment="1">
      <alignment horizontal="left" wrapText="1"/>
    </xf>
    <xf numFmtId="2" fontId="65" fillId="32" borderId="28" xfId="0" applyNumberFormat="1" applyFont="1" applyFill="1" applyBorder="1" applyAlignment="1">
      <alignment horizontal="right"/>
    </xf>
    <xf numFmtId="2" fontId="64" fillId="32" borderId="46" xfId="0" applyNumberFormat="1" applyFont="1" applyFill="1" applyBorder="1" applyAlignment="1">
      <alignment horizontal="left"/>
    </xf>
    <xf numFmtId="2" fontId="64" fillId="32" borderId="13" xfId="0" applyNumberFormat="1" applyFont="1" applyFill="1" applyBorder="1" applyAlignment="1">
      <alignment horizontal="right" vertical="center"/>
    </xf>
    <xf numFmtId="0" fontId="66" fillId="0" borderId="12" xfId="0" applyFont="1" applyBorder="1" applyAlignment="1">
      <alignment horizontal="center" vertical="center" wrapText="1"/>
    </xf>
    <xf numFmtId="2" fontId="66" fillId="32" borderId="38" xfId="0" applyNumberFormat="1" applyFont="1" applyFill="1" applyBorder="1" applyAlignment="1">
      <alignment/>
    </xf>
    <xf numFmtId="2" fontId="66" fillId="32" borderId="39" xfId="0" applyNumberFormat="1" applyFont="1" applyFill="1" applyBorder="1" applyAlignment="1">
      <alignment/>
    </xf>
    <xf numFmtId="2" fontId="66" fillId="32" borderId="40" xfId="0" applyNumberFormat="1" applyFont="1" applyFill="1" applyBorder="1" applyAlignment="1">
      <alignment/>
    </xf>
    <xf numFmtId="2" fontId="63" fillId="32" borderId="23" xfId="0" applyNumberFormat="1" applyFont="1" applyFill="1" applyBorder="1" applyAlignment="1">
      <alignment/>
    </xf>
    <xf numFmtId="0" fontId="67" fillId="0" borderId="10" xfId="0" applyFont="1" applyBorder="1" applyAlignment="1">
      <alignment horizontal="center" vertical="center" wrapText="1"/>
    </xf>
    <xf numFmtId="2" fontId="67" fillId="32" borderId="41" xfId="0" applyNumberFormat="1" applyFont="1" applyFill="1" applyBorder="1" applyAlignment="1">
      <alignment/>
    </xf>
    <xf numFmtId="2" fontId="67" fillId="32" borderId="42" xfId="0" applyNumberFormat="1" applyFont="1" applyFill="1" applyBorder="1" applyAlignment="1">
      <alignment/>
    </xf>
    <xf numFmtId="2" fontId="67" fillId="32" borderId="43" xfId="0" applyNumberFormat="1" applyFont="1" applyFill="1" applyBorder="1" applyAlignment="1">
      <alignment/>
    </xf>
    <xf numFmtId="0" fontId="67" fillId="0" borderId="0" xfId="0" applyFont="1" applyAlignment="1">
      <alignment/>
    </xf>
    <xf numFmtId="2" fontId="67" fillId="32" borderId="0" xfId="0" applyNumberFormat="1" applyFont="1" applyFill="1" applyAlignment="1">
      <alignment/>
    </xf>
    <xf numFmtId="0" fontId="2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2" fontId="5" fillId="32" borderId="32" xfId="0" applyNumberFormat="1" applyFont="1" applyFill="1" applyBorder="1" applyAlignment="1">
      <alignment/>
    </xf>
    <xf numFmtId="2" fontId="5" fillId="32" borderId="23" xfId="0" applyNumberFormat="1" applyFont="1" applyFill="1" applyBorder="1" applyAlignment="1">
      <alignment/>
    </xf>
    <xf numFmtId="2" fontId="5" fillId="32" borderId="32" xfId="0" applyNumberFormat="1" applyFont="1" applyFill="1" applyBorder="1" applyAlignment="1">
      <alignment horizontal="right"/>
    </xf>
    <xf numFmtId="2" fontId="5" fillId="32" borderId="23" xfId="0" applyNumberFormat="1" applyFont="1" applyFill="1" applyBorder="1" applyAlignment="1">
      <alignment horizontal="right"/>
    </xf>
    <xf numFmtId="2" fontId="1" fillId="32" borderId="14" xfId="0" applyNumberFormat="1" applyFont="1" applyFill="1" applyBorder="1" applyAlignment="1">
      <alignment horizontal="right"/>
    </xf>
    <xf numFmtId="2" fontId="7" fillId="32" borderId="30" xfId="0" applyNumberFormat="1" applyFont="1" applyFill="1" applyBorder="1" applyAlignment="1" applyProtection="1">
      <alignment horizontal="right" vertical="top" wrapText="1"/>
      <protection/>
    </xf>
    <xf numFmtId="2" fontId="5" fillId="32" borderId="24" xfId="0" applyNumberFormat="1" applyFont="1" applyFill="1" applyBorder="1" applyAlignment="1">
      <alignment horizontal="right"/>
    </xf>
    <xf numFmtId="2" fontId="5" fillId="32" borderId="22" xfId="0" applyNumberFormat="1" applyFont="1" applyFill="1" applyBorder="1" applyAlignment="1">
      <alignment horizontal="right"/>
    </xf>
    <xf numFmtId="0" fontId="4" fillId="32" borderId="47" xfId="0" applyFont="1" applyFill="1" applyBorder="1" applyAlignment="1">
      <alignment horizontal="left" wrapText="1"/>
    </xf>
    <xf numFmtId="2" fontId="5" fillId="32" borderId="29" xfId="0" applyNumberFormat="1" applyFont="1" applyFill="1" applyBorder="1" applyAlignment="1">
      <alignment vertical="center"/>
    </xf>
    <xf numFmtId="2" fontId="5" fillId="32" borderId="0" xfId="0" applyNumberFormat="1" applyFont="1" applyFill="1" applyBorder="1" applyAlignment="1">
      <alignment horizontal="right" vertical="center"/>
    </xf>
    <xf numFmtId="0" fontId="7" fillId="32" borderId="0" xfId="66" applyNumberFormat="1" applyFont="1" applyFill="1" applyBorder="1" applyAlignment="1" applyProtection="1">
      <alignment horizontal="right" vertical="center" wrapText="1"/>
      <protection/>
    </xf>
    <xf numFmtId="2" fontId="5" fillId="32" borderId="29" xfId="0" applyNumberFormat="1" applyFont="1" applyFill="1" applyBorder="1" applyAlignment="1">
      <alignment horizontal="right" vertical="center"/>
    </xf>
    <xf numFmtId="0" fontId="4" fillId="32" borderId="15" xfId="0" applyFont="1" applyFill="1" applyBorder="1" applyAlignment="1">
      <alignment horizontal="left" vertical="center" wrapText="1"/>
    </xf>
    <xf numFmtId="2" fontId="68" fillId="32" borderId="30" xfId="0" applyNumberFormat="1" applyFont="1" applyFill="1" applyBorder="1" applyAlignment="1" applyProtection="1">
      <alignment horizontal="right" vertical="top" wrapText="1"/>
      <protection/>
    </xf>
    <xf numFmtId="2" fontId="64" fillId="32" borderId="29" xfId="0" applyNumberFormat="1" applyFont="1" applyFill="1" applyBorder="1" applyAlignment="1">
      <alignment vertical="center"/>
    </xf>
    <xf numFmtId="2" fontId="64" fillId="32" borderId="0" xfId="0" applyNumberFormat="1" applyFont="1" applyFill="1" applyBorder="1" applyAlignment="1">
      <alignment horizontal="right" vertical="center"/>
    </xf>
    <xf numFmtId="0" fontId="68" fillId="32" borderId="0" xfId="66" applyNumberFormat="1" applyFont="1" applyFill="1" applyBorder="1" applyAlignment="1" applyProtection="1">
      <alignment horizontal="right" vertical="center" wrapText="1"/>
      <protection/>
    </xf>
    <xf numFmtId="2" fontId="64" fillId="32" borderId="29" xfId="0" applyNumberFormat="1" applyFont="1" applyFill="1" applyBorder="1" applyAlignment="1">
      <alignment horizontal="right" vertical="center"/>
    </xf>
    <xf numFmtId="2" fontId="5" fillId="32" borderId="34" xfId="0" applyNumberFormat="1" applyFont="1" applyFill="1" applyBorder="1" applyAlignment="1">
      <alignment horizontal="right"/>
    </xf>
    <xf numFmtId="2" fontId="0" fillId="36" borderId="11" xfId="0" applyNumberFormat="1" applyFont="1" applyFill="1" applyBorder="1" applyAlignment="1">
      <alignment vertical="center"/>
    </xf>
    <xf numFmtId="2" fontId="1" fillId="33" borderId="10" xfId="0" applyNumberFormat="1" applyFont="1" applyFill="1" applyBorder="1" applyAlignment="1">
      <alignment vertical="center"/>
    </xf>
    <xf numFmtId="0" fontId="5" fillId="34" borderId="11" xfId="0" applyFont="1" applyFill="1" applyBorder="1" applyAlignment="1">
      <alignment horizontal="center" vertical="center"/>
    </xf>
    <xf numFmtId="0" fontId="5" fillId="0" borderId="14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33" borderId="11" xfId="0" applyFont="1" applyFill="1" applyBorder="1" applyAlignment="1">
      <alignment vertical="center" wrapText="1"/>
    </xf>
    <xf numFmtId="2" fontId="1" fillId="33" borderId="11" xfId="0" applyNumberFormat="1" applyFont="1" applyFill="1" applyBorder="1" applyAlignment="1">
      <alignment vertical="center" wrapText="1"/>
    </xf>
    <xf numFmtId="2" fontId="5" fillId="32" borderId="0" xfId="0" applyNumberFormat="1" applyFont="1" applyFill="1" applyBorder="1" applyAlignment="1">
      <alignment/>
    </xf>
    <xf numFmtId="0" fontId="9" fillId="0" borderId="51" xfId="0" applyFont="1" applyBorder="1" applyAlignment="1">
      <alignment vertical="center" wrapText="1"/>
    </xf>
    <xf numFmtId="0" fontId="9" fillId="32" borderId="21" xfId="0" applyNumberFormat="1" applyFont="1" applyFill="1" applyBorder="1" applyAlignment="1">
      <alignment vertical="center"/>
    </xf>
    <xf numFmtId="0" fontId="4" fillId="32" borderId="24" xfId="0" applyFont="1" applyFill="1" applyBorder="1" applyAlignment="1">
      <alignment horizontal="left" vertical="center" wrapText="1"/>
    </xf>
    <xf numFmtId="2" fontId="4" fillId="32" borderId="10" xfId="0" applyNumberFormat="1" applyFont="1" applyFill="1" applyBorder="1" applyAlignment="1">
      <alignment vertical="center"/>
    </xf>
    <xf numFmtId="0" fontId="4" fillId="32" borderId="19" xfId="0" applyFont="1" applyFill="1" applyBorder="1" applyAlignment="1">
      <alignment horizontal="left" wrapText="1"/>
    </xf>
    <xf numFmtId="0" fontId="2" fillId="0" borderId="29" xfId="0" applyFont="1" applyBorder="1" applyAlignment="1">
      <alignment horizontal="center" vertical="center" wrapText="1"/>
    </xf>
    <xf numFmtId="2" fontId="5" fillId="32" borderId="44" xfId="0" applyNumberFormat="1" applyFont="1" applyFill="1" applyBorder="1" applyAlignment="1">
      <alignment/>
    </xf>
    <xf numFmtId="2" fontId="7" fillId="32" borderId="36" xfId="44" applyNumberFormat="1" applyFont="1" applyFill="1" applyBorder="1" applyAlignment="1">
      <alignment horizontal="right" vertical="top" wrapText="1"/>
      <protection/>
    </xf>
    <xf numFmtId="2" fontId="5" fillId="32" borderId="35" xfId="0" applyNumberFormat="1" applyFont="1" applyFill="1" applyBorder="1" applyAlignment="1">
      <alignment/>
    </xf>
    <xf numFmtId="0" fontId="4" fillId="32" borderId="21" xfId="0" applyFont="1" applyFill="1" applyBorder="1" applyAlignment="1">
      <alignment horizontal="left" vertical="center" wrapText="1"/>
    </xf>
    <xf numFmtId="2" fontId="5" fillId="32" borderId="52" xfId="0" applyNumberFormat="1" applyFont="1" applyFill="1" applyBorder="1" applyAlignment="1">
      <alignment horizontal="right"/>
    </xf>
    <xf numFmtId="2" fontId="5" fillId="32" borderId="33" xfId="0" applyNumberFormat="1" applyFont="1" applyFill="1" applyBorder="1" applyAlignment="1">
      <alignment horizontal="right"/>
    </xf>
    <xf numFmtId="2" fontId="5" fillId="32" borderId="33" xfId="0" applyNumberFormat="1" applyFont="1" applyFill="1" applyBorder="1" applyAlignment="1">
      <alignment/>
    </xf>
    <xf numFmtId="2" fontId="0" fillId="32" borderId="0" xfId="0" applyNumberFormat="1" applyFont="1" applyFill="1" applyAlignment="1">
      <alignment/>
    </xf>
    <xf numFmtId="2" fontId="1" fillId="32" borderId="11" xfId="0" applyNumberFormat="1" applyFont="1" applyFill="1" applyBorder="1" applyAlignment="1">
      <alignment/>
    </xf>
    <xf numFmtId="2" fontId="1" fillId="32" borderId="28" xfId="0" applyNumberFormat="1" applyFont="1" applyFill="1" applyBorder="1" applyAlignment="1">
      <alignment horizontal="right"/>
    </xf>
    <xf numFmtId="2" fontId="1" fillId="32" borderId="37" xfId="0" applyNumberFormat="1" applyFont="1" applyFill="1" applyBorder="1" applyAlignment="1">
      <alignment horizontal="right"/>
    </xf>
    <xf numFmtId="0" fontId="4" fillId="32" borderId="51" xfId="0" applyFont="1" applyFill="1" applyBorder="1" applyAlignment="1">
      <alignment horizontal="left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2" fontId="0" fillId="36" borderId="14" xfId="0" applyNumberFormat="1" applyFill="1" applyBorder="1" applyAlignment="1">
      <alignment wrapText="1"/>
    </xf>
    <xf numFmtId="2" fontId="0" fillId="36" borderId="17" xfId="0" applyNumberFormat="1" applyFill="1" applyBorder="1" applyAlignment="1">
      <alignment wrapText="1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5" fillId="0" borderId="14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13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6" fillId="0" borderId="14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32" borderId="13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66" fillId="0" borderId="13" xfId="0" applyFont="1" applyBorder="1" applyAlignment="1">
      <alignment wrapText="1"/>
    </xf>
    <xf numFmtId="0" fontId="66" fillId="0" borderId="12" xfId="0" applyFont="1" applyBorder="1" applyAlignment="1">
      <alignment wrapText="1"/>
    </xf>
    <xf numFmtId="0" fontId="66" fillId="0" borderId="10" xfId="0" applyFont="1" applyBorder="1" applyAlignment="1">
      <alignment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32" borderId="13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64" fillId="0" borderId="14" xfId="0" applyFont="1" applyBorder="1" applyAlignment="1">
      <alignment vertical="center" wrapText="1"/>
    </xf>
    <xf numFmtId="0" fontId="64" fillId="0" borderId="17" xfId="0" applyFont="1" applyBorder="1" applyAlignment="1">
      <alignment vertical="center" wrapText="1"/>
    </xf>
    <xf numFmtId="0" fontId="64" fillId="0" borderId="18" xfId="0" applyFont="1" applyBorder="1" applyAlignment="1">
      <alignment vertical="center" wrapText="1"/>
    </xf>
    <xf numFmtId="2" fontId="67" fillId="36" borderId="14" xfId="0" applyNumberFormat="1" applyFont="1" applyFill="1" applyBorder="1" applyAlignment="1">
      <alignment wrapText="1"/>
    </xf>
    <xf numFmtId="2" fontId="67" fillId="36" borderId="17" xfId="0" applyNumberFormat="1" applyFont="1" applyFill="1" applyBorder="1" applyAlignment="1">
      <alignment wrapText="1"/>
    </xf>
    <xf numFmtId="0" fontId="6" fillId="0" borderId="14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5" fillId="0" borderId="14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2" fontId="0" fillId="36" borderId="14" xfId="0" applyNumberFormat="1" applyFont="1" applyFill="1" applyBorder="1" applyAlignment="1">
      <alignment wrapText="1"/>
    </xf>
    <xf numFmtId="2" fontId="0" fillId="36" borderId="17" xfId="0" applyNumberFormat="1" applyFont="1" applyFill="1" applyBorder="1" applyAlignment="1">
      <alignment wrapText="1"/>
    </xf>
    <xf numFmtId="0" fontId="4" fillId="32" borderId="24" xfId="0" applyFont="1" applyFill="1" applyBorder="1" applyAlignment="1">
      <alignment horizontal="left" wrapText="1"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11" xfId="36"/>
    <cellStyle name="S12" xfId="37"/>
    <cellStyle name="S2" xfId="38"/>
    <cellStyle name="S3" xfId="39"/>
    <cellStyle name="S4" xfId="40"/>
    <cellStyle name="S5" xfId="41"/>
    <cellStyle name="S6" xfId="42"/>
    <cellStyle name="S7" xfId="43"/>
    <cellStyle name="S8" xfId="44"/>
    <cellStyle name="S9" xfId="45"/>
    <cellStyle name="Акцент1" xfId="46"/>
    <cellStyle name="Акцент2" xfId="47"/>
    <cellStyle name="Акцент3" xfId="48"/>
    <cellStyle name="Акцент4" xfId="49"/>
    <cellStyle name="Акцент5" xfId="50"/>
    <cellStyle name="Акцент6" xfId="51"/>
    <cellStyle name="Ввод " xfId="52"/>
    <cellStyle name="Вывод" xfId="53"/>
    <cellStyle name="Вычисление" xfId="54"/>
    <cellStyle name="Hyperlink" xfId="55"/>
    <cellStyle name="Currency" xfId="56"/>
    <cellStyle name="Currency [0]" xfId="57"/>
    <cellStyle name="Заголовок 1" xfId="58"/>
    <cellStyle name="Заголовок 2" xfId="59"/>
    <cellStyle name="Заголовок 3" xfId="60"/>
    <cellStyle name="Заголовок 4" xfId="61"/>
    <cellStyle name="Итог" xfId="62"/>
    <cellStyle name="Контрольная ячейка" xfId="63"/>
    <cellStyle name="Название" xfId="64"/>
    <cellStyle name="Нейтральный" xfId="65"/>
    <cellStyle name="Обычный 2" xfId="66"/>
    <cellStyle name="Followed Hyperlink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Текст предупреждения" xfId="73"/>
    <cellStyle name="Comma" xfId="74"/>
    <cellStyle name="Comma [0]" xfId="75"/>
    <cellStyle name="Хороший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8"/>
  <sheetViews>
    <sheetView tabSelected="1" view="pageBreakPreview" zoomScale="101" zoomScaleSheetLayoutView="101" zoomScalePageLayoutView="0" workbookViewId="0" topLeftCell="A232">
      <selection activeCell="M141" sqref="M141"/>
    </sheetView>
  </sheetViews>
  <sheetFormatPr defaultColWidth="9.00390625" defaultRowHeight="12.75"/>
  <cols>
    <col min="1" max="1" width="22.75390625" style="0" customWidth="1"/>
    <col min="2" max="2" width="10.00390625" style="0" customWidth="1"/>
    <col min="3" max="3" width="9.625" style="0" customWidth="1"/>
    <col min="4" max="4" width="6.75390625" style="0" customWidth="1"/>
    <col min="5" max="6" width="10.125" style="0" customWidth="1"/>
    <col min="7" max="7" width="9.625" style="0" customWidth="1"/>
    <col min="8" max="8" width="10.00390625" style="0" customWidth="1"/>
    <col min="9" max="9" width="43.25390625" style="0" customWidth="1"/>
    <col min="10" max="10" width="11.625" style="0" customWidth="1"/>
    <col min="11" max="11" width="9.875" style="0" customWidth="1"/>
    <col min="12" max="12" width="9.00390625" style="0" customWidth="1"/>
  </cols>
  <sheetData>
    <row r="1" spans="1:10" ht="15.75">
      <c r="A1" s="197" t="s">
        <v>34</v>
      </c>
      <c r="B1" s="197"/>
      <c r="C1" s="197"/>
      <c r="D1" s="197"/>
      <c r="E1" s="197"/>
      <c r="F1" s="197"/>
      <c r="G1" s="197"/>
      <c r="H1" s="197"/>
      <c r="I1" s="197"/>
      <c r="J1" s="197"/>
    </row>
    <row r="2" spans="1:10" ht="16.5" thickBot="1">
      <c r="A2" s="198" t="s">
        <v>25</v>
      </c>
      <c r="B2" s="198"/>
      <c r="C2" s="198"/>
      <c r="D2" s="198"/>
      <c r="E2" s="198"/>
      <c r="F2" s="198"/>
      <c r="G2" s="198"/>
      <c r="H2" s="198"/>
      <c r="I2" s="198"/>
      <c r="J2" s="198"/>
    </row>
    <row r="3" spans="1:10" ht="13.5" thickBot="1">
      <c r="A3" s="199"/>
      <c r="B3" s="202" t="s">
        <v>23</v>
      </c>
      <c r="C3" s="203"/>
      <c r="D3" s="203"/>
      <c r="E3" s="204"/>
      <c r="F3" s="202" t="s">
        <v>26</v>
      </c>
      <c r="G3" s="203"/>
      <c r="H3" s="203"/>
      <c r="I3" s="203"/>
      <c r="J3" s="204"/>
    </row>
    <row r="4" spans="1:10" ht="13.5" thickBot="1">
      <c r="A4" s="200"/>
      <c r="B4" s="188" t="s">
        <v>0</v>
      </c>
      <c r="C4" s="206" t="s">
        <v>48</v>
      </c>
      <c r="D4" s="188" t="s">
        <v>1</v>
      </c>
      <c r="E4" s="188" t="s">
        <v>2</v>
      </c>
      <c r="F4" s="188" t="s">
        <v>3</v>
      </c>
      <c r="G4" s="188" t="s">
        <v>4</v>
      </c>
      <c r="H4" s="188" t="s">
        <v>5</v>
      </c>
      <c r="I4" s="208" t="s">
        <v>6</v>
      </c>
      <c r="J4" s="209"/>
    </row>
    <row r="5" spans="1:10" ht="33" customHeight="1" thickBot="1">
      <c r="A5" s="201"/>
      <c r="B5" s="205"/>
      <c r="C5" s="207"/>
      <c r="D5" s="205"/>
      <c r="E5" s="205"/>
      <c r="F5" s="191"/>
      <c r="G5" s="191"/>
      <c r="H5" s="191"/>
      <c r="I5" s="5" t="s">
        <v>7</v>
      </c>
      <c r="J5" s="2" t="s">
        <v>8</v>
      </c>
    </row>
    <row r="6" spans="1:10" ht="13.5" thickBot="1">
      <c r="A6" s="9" t="s">
        <v>35</v>
      </c>
      <c r="B6" s="194"/>
      <c r="C6" s="195"/>
      <c r="D6" s="195"/>
      <c r="E6" s="196"/>
      <c r="F6" s="10"/>
      <c r="G6" s="11"/>
      <c r="H6" s="12"/>
      <c r="I6" s="13" t="s">
        <v>36</v>
      </c>
      <c r="J6" s="19">
        <v>-66843.33</v>
      </c>
    </row>
    <row r="7" spans="1:10" ht="13.5" thickBot="1">
      <c r="A7" s="185" t="s">
        <v>9</v>
      </c>
      <c r="B7" s="30">
        <f>17.67*493.8</f>
        <v>8725.446000000002</v>
      </c>
      <c r="C7" s="31">
        <f>E7-B7</f>
        <v>-1746.3660000000018</v>
      </c>
      <c r="D7" s="32"/>
      <c r="E7" s="31">
        <v>6979.08</v>
      </c>
      <c r="F7" s="68">
        <f>B7*1</f>
        <v>8725.446000000002</v>
      </c>
      <c r="G7" s="69">
        <f>8.78*493.8</f>
        <v>4335.563999999999</v>
      </c>
      <c r="H7" s="31">
        <f>F7-G7+C7</f>
        <v>2643.5160000000005</v>
      </c>
      <c r="I7" s="85" t="s">
        <v>42</v>
      </c>
      <c r="J7" s="86">
        <f>1.15*493.8</f>
        <v>567.87</v>
      </c>
    </row>
    <row r="8" spans="1:10" ht="12.75">
      <c r="A8" s="186"/>
      <c r="B8" s="33"/>
      <c r="C8" s="34"/>
      <c r="D8" s="34"/>
      <c r="E8" s="35"/>
      <c r="F8" s="70"/>
      <c r="G8" s="71"/>
      <c r="H8" s="35"/>
      <c r="I8" s="16" t="s">
        <v>31</v>
      </c>
      <c r="J8" s="21">
        <f>2.62*493.8</f>
        <v>1293.756</v>
      </c>
    </row>
    <row r="9" spans="1:10" ht="12.75">
      <c r="A9" s="186"/>
      <c r="B9" s="33"/>
      <c r="C9" s="34"/>
      <c r="D9" s="34"/>
      <c r="E9" s="35"/>
      <c r="F9" s="70"/>
      <c r="G9" s="71"/>
      <c r="H9" s="35"/>
      <c r="I9" s="16" t="s">
        <v>33</v>
      </c>
      <c r="J9" s="21">
        <f>1.21*493.8</f>
        <v>597.498</v>
      </c>
    </row>
    <row r="10" spans="1:10" ht="24">
      <c r="A10" s="186"/>
      <c r="B10" s="33"/>
      <c r="C10" s="34"/>
      <c r="D10" s="34"/>
      <c r="E10" s="35"/>
      <c r="F10" s="70"/>
      <c r="G10" s="71"/>
      <c r="H10" s="35"/>
      <c r="I10" s="87" t="s">
        <v>37</v>
      </c>
      <c r="J10" s="17">
        <v>500</v>
      </c>
    </row>
    <row r="11" spans="1:10" ht="24.75" thickBot="1">
      <c r="A11" s="186"/>
      <c r="B11" s="36"/>
      <c r="C11" s="37"/>
      <c r="D11" s="37"/>
      <c r="E11" s="38"/>
      <c r="F11" s="36"/>
      <c r="G11" s="37"/>
      <c r="H11" s="38"/>
      <c r="I11" s="88" t="s">
        <v>38</v>
      </c>
      <c r="J11" s="17">
        <f>190+14.5+3</f>
        <v>207.5</v>
      </c>
    </row>
    <row r="12" spans="1:10" ht="13.5" thickBot="1">
      <c r="A12" s="185" t="s">
        <v>10</v>
      </c>
      <c r="B12" s="30">
        <f>17.67*493.8</f>
        <v>8725.446000000002</v>
      </c>
      <c r="C12" s="31">
        <f>E12-B12</f>
        <v>68.7039999999979</v>
      </c>
      <c r="D12" s="32"/>
      <c r="E12" s="39">
        <v>8794.15</v>
      </c>
      <c r="F12" s="68">
        <f>B12*1</f>
        <v>8725.446000000002</v>
      </c>
      <c r="G12" s="69">
        <f>8.78*493.8</f>
        <v>4335.563999999999</v>
      </c>
      <c r="H12" s="31">
        <f>F12-G12+C12</f>
        <v>4458.586</v>
      </c>
      <c r="I12" s="85" t="s">
        <v>42</v>
      </c>
      <c r="J12" s="86">
        <f>1.15*493.8</f>
        <v>567.87</v>
      </c>
    </row>
    <row r="13" spans="1:10" ht="12.75">
      <c r="A13" s="186"/>
      <c r="B13" s="33"/>
      <c r="C13" s="34"/>
      <c r="D13" s="34"/>
      <c r="E13" s="35"/>
      <c r="F13" s="72"/>
      <c r="G13" s="71"/>
      <c r="H13" s="35"/>
      <c r="I13" s="16" t="s">
        <v>31</v>
      </c>
      <c r="J13" s="21">
        <f>2.62*493.8</f>
        <v>1293.756</v>
      </c>
    </row>
    <row r="14" spans="1:10" ht="13.5" thickBot="1">
      <c r="A14" s="186"/>
      <c r="B14" s="33"/>
      <c r="C14" s="34"/>
      <c r="D14" s="34"/>
      <c r="E14" s="35"/>
      <c r="F14" s="72"/>
      <c r="G14" s="71"/>
      <c r="H14" s="35"/>
      <c r="I14" s="16" t="s">
        <v>33</v>
      </c>
      <c r="J14" s="21">
        <f>1.21*493.8</f>
        <v>597.498</v>
      </c>
    </row>
    <row r="15" spans="1:10" ht="13.5" thickBot="1">
      <c r="A15" s="188" t="s">
        <v>11</v>
      </c>
      <c r="B15" s="30">
        <f>17.67*493.8</f>
        <v>8725.446000000002</v>
      </c>
      <c r="C15" s="31">
        <f>E15-B15</f>
        <v>-2736.0960000000014</v>
      </c>
      <c r="D15" s="40"/>
      <c r="E15" s="41">
        <v>5989.35</v>
      </c>
      <c r="F15" s="73">
        <f>B15*1</f>
        <v>8725.446000000002</v>
      </c>
      <c r="G15" s="69">
        <f>8.78*493.8</f>
        <v>4335.563999999999</v>
      </c>
      <c r="H15" s="46">
        <f>F15-G15+C15</f>
        <v>1653.786000000001</v>
      </c>
      <c r="I15" s="89" t="s">
        <v>42</v>
      </c>
      <c r="J15" s="86">
        <f>1.15*493.8</f>
        <v>567.87</v>
      </c>
    </row>
    <row r="16" spans="1:10" ht="12.75">
      <c r="A16" s="186"/>
      <c r="B16" s="42"/>
      <c r="C16" s="43"/>
      <c r="D16" s="43"/>
      <c r="E16" s="44"/>
      <c r="F16" s="74"/>
      <c r="G16" s="75"/>
      <c r="H16" s="44"/>
      <c r="I16" s="16" t="s">
        <v>31</v>
      </c>
      <c r="J16" s="21">
        <f>2.62*493.8</f>
        <v>1293.756</v>
      </c>
    </row>
    <row r="17" spans="1:10" ht="12.75">
      <c r="A17" s="186"/>
      <c r="B17" s="33"/>
      <c r="C17" s="34"/>
      <c r="D17" s="34"/>
      <c r="E17" s="35"/>
      <c r="F17" s="70"/>
      <c r="G17" s="71"/>
      <c r="H17" s="35"/>
      <c r="I17" s="16" t="s">
        <v>33</v>
      </c>
      <c r="J17" s="21">
        <f>1.21*493.8</f>
        <v>597.498</v>
      </c>
    </row>
    <row r="18" spans="1:10" ht="12.75">
      <c r="A18" s="186"/>
      <c r="B18" s="33"/>
      <c r="C18" s="34"/>
      <c r="D18" s="34"/>
      <c r="E18" s="35"/>
      <c r="F18" s="70"/>
      <c r="G18" s="71"/>
      <c r="H18" s="35"/>
      <c r="I18" s="16" t="s">
        <v>28</v>
      </c>
      <c r="J18" s="22">
        <v>7483</v>
      </c>
    </row>
    <row r="19" spans="1:10" ht="24.75" thickBot="1">
      <c r="A19" s="186"/>
      <c r="B19" s="36"/>
      <c r="C19" s="37"/>
      <c r="D19" s="37"/>
      <c r="E19" s="38"/>
      <c r="F19" s="36"/>
      <c r="G19" s="37"/>
      <c r="H19" s="38"/>
      <c r="I19" s="87" t="s">
        <v>39</v>
      </c>
      <c r="J19" s="90">
        <v>750</v>
      </c>
    </row>
    <row r="20" spans="1:10" ht="13.5" thickBot="1">
      <c r="A20" s="188" t="s">
        <v>12</v>
      </c>
      <c r="B20" s="30">
        <f>17.67*493.8</f>
        <v>8725.446000000002</v>
      </c>
      <c r="C20" s="31">
        <f>E20-B20</f>
        <v>-74.87600000000202</v>
      </c>
      <c r="D20" s="45"/>
      <c r="E20" s="46">
        <v>8650.57</v>
      </c>
      <c r="F20" s="73">
        <f>B20*1</f>
        <v>8725.446000000002</v>
      </c>
      <c r="G20" s="69">
        <f>8.78*493.8</f>
        <v>4335.563999999999</v>
      </c>
      <c r="H20" s="46">
        <f>F20-G20+C20</f>
        <v>4315.006</v>
      </c>
      <c r="I20" s="89" t="s">
        <v>42</v>
      </c>
      <c r="J20" s="86">
        <f>1.15*493.8</f>
        <v>567.87</v>
      </c>
    </row>
    <row r="21" spans="1:10" ht="12.75">
      <c r="A21" s="186"/>
      <c r="B21" s="42"/>
      <c r="C21" s="43"/>
      <c r="D21" s="43"/>
      <c r="E21" s="44"/>
      <c r="F21" s="74"/>
      <c r="G21" s="75"/>
      <c r="H21" s="44"/>
      <c r="I21" s="16" t="s">
        <v>31</v>
      </c>
      <c r="J21" s="21">
        <f>2.62*493.8</f>
        <v>1293.756</v>
      </c>
    </row>
    <row r="22" spans="1:10" ht="12.75">
      <c r="A22" s="186"/>
      <c r="B22" s="33"/>
      <c r="C22" s="34"/>
      <c r="D22" s="34"/>
      <c r="E22" s="35"/>
      <c r="F22" s="70"/>
      <c r="G22" s="71"/>
      <c r="H22" s="35"/>
      <c r="I22" s="16" t="s">
        <v>33</v>
      </c>
      <c r="J22" s="21">
        <f>1.21*493.8</f>
        <v>597.498</v>
      </c>
    </row>
    <row r="23" spans="1:10" ht="15.75" customHeight="1" thickBot="1">
      <c r="A23" s="186"/>
      <c r="B23" s="33"/>
      <c r="C23" s="34"/>
      <c r="D23" s="34"/>
      <c r="E23" s="35"/>
      <c r="F23" s="70"/>
      <c r="G23" s="71"/>
      <c r="H23" s="35"/>
      <c r="I23" s="6" t="s">
        <v>49</v>
      </c>
      <c r="J23" s="17">
        <f>8*15</f>
        <v>120</v>
      </c>
    </row>
    <row r="24" spans="1:10" ht="13.5" thickBot="1">
      <c r="A24" s="185" t="s">
        <v>13</v>
      </c>
      <c r="B24" s="30">
        <f>17.67*493.8</f>
        <v>8725.446000000002</v>
      </c>
      <c r="C24" s="31">
        <f>E24-B24</f>
        <v>-2849.3860000000013</v>
      </c>
      <c r="D24" s="32"/>
      <c r="E24" s="31">
        <v>5876.06</v>
      </c>
      <c r="F24" s="68">
        <f>B24*1</f>
        <v>8725.446000000002</v>
      </c>
      <c r="G24" s="69">
        <f>8.78*493.8</f>
        <v>4335.563999999999</v>
      </c>
      <c r="H24" s="31">
        <f>F24-G24+C24</f>
        <v>1540.496000000001</v>
      </c>
      <c r="I24" s="85" t="s">
        <v>42</v>
      </c>
      <c r="J24" s="86">
        <f>1.15*493.8</f>
        <v>567.87</v>
      </c>
    </row>
    <row r="25" spans="1:10" ht="12.75">
      <c r="A25" s="186"/>
      <c r="B25" s="33"/>
      <c r="C25" s="34"/>
      <c r="D25" s="34"/>
      <c r="E25" s="35"/>
      <c r="F25" s="70"/>
      <c r="G25" s="71"/>
      <c r="H25" s="35"/>
      <c r="I25" s="16" t="s">
        <v>31</v>
      </c>
      <c r="J25" s="21">
        <f>2.62*493.8</f>
        <v>1293.756</v>
      </c>
    </row>
    <row r="26" spans="1:10" ht="13.5" thickBot="1">
      <c r="A26" s="186"/>
      <c r="B26" s="33"/>
      <c r="C26" s="34"/>
      <c r="D26" s="34"/>
      <c r="E26" s="35"/>
      <c r="F26" s="70"/>
      <c r="G26" s="71"/>
      <c r="H26" s="35"/>
      <c r="I26" s="16" t="s">
        <v>33</v>
      </c>
      <c r="J26" s="21">
        <f>1.21*493.8</f>
        <v>597.498</v>
      </c>
    </row>
    <row r="27" spans="1:10" ht="13.5" thickBot="1">
      <c r="A27" s="188" t="s">
        <v>14</v>
      </c>
      <c r="B27" s="30">
        <f>17.67*493.8</f>
        <v>8725.446000000002</v>
      </c>
      <c r="C27" s="31">
        <f>E27-B27</f>
        <v>53.693999999997686</v>
      </c>
      <c r="D27" s="32"/>
      <c r="E27" s="31">
        <v>8779.14</v>
      </c>
      <c r="F27" s="68">
        <f>B27*1</f>
        <v>8725.446000000002</v>
      </c>
      <c r="G27" s="69">
        <f>8.78*493.8</f>
        <v>4335.563999999999</v>
      </c>
      <c r="H27" s="31">
        <f>F27-G27+C27</f>
        <v>4443.576</v>
      </c>
      <c r="I27" s="89" t="s">
        <v>42</v>
      </c>
      <c r="J27" s="86">
        <f>1.15*493.8</f>
        <v>567.87</v>
      </c>
    </row>
    <row r="28" spans="1:10" ht="12.75">
      <c r="A28" s="186"/>
      <c r="B28" s="42"/>
      <c r="C28" s="43"/>
      <c r="D28" s="43"/>
      <c r="E28" s="44"/>
      <c r="F28" s="74"/>
      <c r="G28" s="75"/>
      <c r="H28" s="44"/>
      <c r="I28" s="16" t="s">
        <v>31</v>
      </c>
      <c r="J28" s="21">
        <f>2.62*493.8</f>
        <v>1293.756</v>
      </c>
    </row>
    <row r="29" spans="1:10" ht="12.75">
      <c r="A29" s="186"/>
      <c r="B29" s="33"/>
      <c r="C29" s="34"/>
      <c r="D29" s="34"/>
      <c r="E29" s="35"/>
      <c r="F29" s="70"/>
      <c r="G29" s="71"/>
      <c r="H29" s="35"/>
      <c r="I29" s="16" t="s">
        <v>33</v>
      </c>
      <c r="J29" s="21">
        <f>1.21*493.8</f>
        <v>597.498</v>
      </c>
    </row>
    <row r="30" spans="1:10" ht="13.5" thickBot="1">
      <c r="A30" s="186"/>
      <c r="B30" s="33"/>
      <c r="C30" s="34"/>
      <c r="D30" s="34"/>
      <c r="E30" s="35"/>
      <c r="F30" s="70"/>
      <c r="G30" s="71"/>
      <c r="H30" s="35"/>
      <c r="I30" s="91" t="s">
        <v>27</v>
      </c>
      <c r="J30" s="92">
        <v>1122</v>
      </c>
    </row>
    <row r="31" spans="1:10" ht="13.5" thickBot="1">
      <c r="A31" s="185" t="s">
        <v>15</v>
      </c>
      <c r="B31" s="30">
        <f>18.71*493.8</f>
        <v>9238.998000000001</v>
      </c>
      <c r="C31" s="31">
        <f>E31-B31</f>
        <v>6073.751999999999</v>
      </c>
      <c r="D31" s="32"/>
      <c r="E31" s="31">
        <v>15312.75</v>
      </c>
      <c r="F31" s="68">
        <f>B31*1</f>
        <v>9238.998000000001</v>
      </c>
      <c r="G31" s="69">
        <f>(2.027+3.13+0.46+4.96)*493.8</f>
        <v>5222.9226</v>
      </c>
      <c r="H31" s="31">
        <f>F31-G31+C31</f>
        <v>10089.8274</v>
      </c>
      <c r="I31" s="85" t="s">
        <v>42</v>
      </c>
      <c r="J31" s="86">
        <f>1.15*493.8</f>
        <v>567.87</v>
      </c>
    </row>
    <row r="32" spans="1:10" ht="12.75">
      <c r="A32" s="186"/>
      <c r="B32" s="33"/>
      <c r="C32" s="34" t="s">
        <v>24</v>
      </c>
      <c r="D32" s="34"/>
      <c r="E32" s="35"/>
      <c r="F32" s="70"/>
      <c r="G32" s="71"/>
      <c r="H32" s="35"/>
      <c r="I32" s="16" t="s">
        <v>31</v>
      </c>
      <c r="J32" s="21">
        <f>2.78*493.8</f>
        <v>1372.764</v>
      </c>
    </row>
    <row r="33" spans="1:10" ht="13.5" thickBot="1">
      <c r="A33" s="186"/>
      <c r="B33" s="33"/>
      <c r="C33" s="34"/>
      <c r="D33" s="34"/>
      <c r="E33" s="35"/>
      <c r="F33" s="70"/>
      <c r="G33" s="71"/>
      <c r="H33" s="35"/>
      <c r="I33" s="16" t="s">
        <v>33</v>
      </c>
      <c r="J33" s="21">
        <f>1.28*493.8</f>
        <v>632.0640000000001</v>
      </c>
    </row>
    <row r="34" spans="1:10" ht="13.5" thickBot="1">
      <c r="A34" s="188" t="s">
        <v>16</v>
      </c>
      <c r="B34" s="30">
        <f>18.71*493.8</f>
        <v>9238.998000000001</v>
      </c>
      <c r="C34" s="31">
        <f>E34-B34</f>
        <v>1856.891999999998</v>
      </c>
      <c r="D34" s="32"/>
      <c r="E34" s="47">
        <v>11095.89</v>
      </c>
      <c r="F34" s="73">
        <f>B34*1</f>
        <v>9238.998000000001</v>
      </c>
      <c r="G34" s="69">
        <f>(2.027+3.13+0.46+4.96)*493.8</f>
        <v>5222.9226</v>
      </c>
      <c r="H34" s="46">
        <f>F34-G34+C34</f>
        <v>5872.9673999999995</v>
      </c>
      <c r="I34" s="89" t="s">
        <v>42</v>
      </c>
      <c r="J34" s="86">
        <f>1.15*493.8</f>
        <v>567.87</v>
      </c>
    </row>
    <row r="35" spans="1:10" ht="12.75">
      <c r="A35" s="186"/>
      <c r="B35" s="42"/>
      <c r="C35" s="43"/>
      <c r="D35" s="43"/>
      <c r="E35" s="43"/>
      <c r="F35" s="74"/>
      <c r="G35" s="75"/>
      <c r="H35" s="44"/>
      <c r="I35" s="16" t="s">
        <v>31</v>
      </c>
      <c r="J35" s="21">
        <f>2.78*493.8</f>
        <v>1372.764</v>
      </c>
    </row>
    <row r="36" spans="1:10" ht="12.75">
      <c r="A36" s="186"/>
      <c r="B36" s="33"/>
      <c r="C36" s="34"/>
      <c r="D36" s="34"/>
      <c r="E36" s="34"/>
      <c r="F36" s="70"/>
      <c r="G36" s="71"/>
      <c r="H36" s="35"/>
      <c r="I36" s="16" t="s">
        <v>33</v>
      </c>
      <c r="J36" s="21">
        <f>1.28*493.8</f>
        <v>632.0640000000001</v>
      </c>
    </row>
    <row r="37" spans="1:10" ht="24">
      <c r="A37" s="186"/>
      <c r="B37" s="33"/>
      <c r="C37" s="34"/>
      <c r="D37" s="34"/>
      <c r="E37" s="34"/>
      <c r="F37" s="70"/>
      <c r="G37" s="71"/>
      <c r="H37" s="35"/>
      <c r="I37" s="16" t="s">
        <v>40</v>
      </c>
      <c r="J37" s="17">
        <v>267</v>
      </c>
    </row>
    <row r="38" spans="1:10" ht="12.75">
      <c r="A38" s="186"/>
      <c r="B38" s="33"/>
      <c r="C38" s="34"/>
      <c r="D38" s="34"/>
      <c r="E38" s="34"/>
      <c r="F38" s="70"/>
      <c r="G38" s="71"/>
      <c r="H38" s="35"/>
      <c r="I38" s="15" t="s">
        <v>41</v>
      </c>
      <c r="J38" s="22">
        <v>504</v>
      </c>
    </row>
    <row r="39" spans="1:10" ht="13.5" thickBot="1">
      <c r="A39" s="187"/>
      <c r="B39" s="48"/>
      <c r="C39" s="37"/>
      <c r="D39" s="37"/>
      <c r="E39" s="37"/>
      <c r="F39" s="36"/>
      <c r="G39" s="76"/>
      <c r="H39" s="38"/>
      <c r="I39" s="20" t="s">
        <v>29</v>
      </c>
      <c r="J39" s="14">
        <v>1806</v>
      </c>
    </row>
    <row r="40" spans="1:10" ht="13.5" thickBot="1">
      <c r="A40" s="185" t="s">
        <v>17</v>
      </c>
      <c r="B40" s="49">
        <f>18.71*493.8</f>
        <v>9238.998000000001</v>
      </c>
      <c r="C40" s="50">
        <f>E40-B40</f>
        <v>-2010.9080000000013</v>
      </c>
      <c r="D40" s="51"/>
      <c r="E40" s="52">
        <v>7228.09</v>
      </c>
      <c r="F40" s="77">
        <f>B40*1</f>
        <v>9238.998000000001</v>
      </c>
      <c r="G40" s="69">
        <f>(2.027+3.13+0.46+4.96)*493.8</f>
        <v>5222.9226</v>
      </c>
      <c r="H40" s="31">
        <f>F40-G40+C40</f>
        <v>2005.1674000000003</v>
      </c>
      <c r="I40" s="85" t="s">
        <v>42</v>
      </c>
      <c r="J40" s="86">
        <f>1.15*493.8</f>
        <v>567.87</v>
      </c>
    </row>
    <row r="41" spans="1:10" ht="12.75">
      <c r="A41" s="186"/>
      <c r="B41" s="33"/>
      <c r="C41" s="34"/>
      <c r="D41" s="34"/>
      <c r="E41" s="34"/>
      <c r="F41" s="70"/>
      <c r="G41" s="71"/>
      <c r="H41" s="35"/>
      <c r="I41" s="16" t="s">
        <v>31</v>
      </c>
      <c r="J41" s="21">
        <f>2.78*493.8</f>
        <v>1372.764</v>
      </c>
    </row>
    <row r="42" spans="1:10" ht="13.5" thickBot="1">
      <c r="A42" s="187"/>
      <c r="B42" s="48"/>
      <c r="C42" s="37"/>
      <c r="D42" s="37"/>
      <c r="E42" s="37"/>
      <c r="F42" s="36"/>
      <c r="G42" s="76"/>
      <c r="H42" s="38"/>
      <c r="I42" s="233" t="s">
        <v>33</v>
      </c>
      <c r="J42" s="170">
        <f>1.28*493.8</f>
        <v>632.0640000000001</v>
      </c>
    </row>
    <row r="43" spans="1:10" ht="13.5" thickBot="1">
      <c r="A43" s="185" t="s">
        <v>18</v>
      </c>
      <c r="B43" s="49">
        <f>18.71*493.8</f>
        <v>9238.998000000001</v>
      </c>
      <c r="C43" s="31">
        <f>E43-B43</f>
        <v>40.461999999997715</v>
      </c>
      <c r="D43" s="32"/>
      <c r="E43" s="53">
        <v>9279.46</v>
      </c>
      <c r="F43" s="68">
        <f>B43*1</f>
        <v>9238.998000000001</v>
      </c>
      <c r="G43" s="69">
        <f>(2.027+3.13+0.46+4.96)*493.8</f>
        <v>5222.9226</v>
      </c>
      <c r="H43" s="31">
        <f>F43-G43+C43</f>
        <v>4056.5373999999993</v>
      </c>
      <c r="I43" s="85" t="s">
        <v>42</v>
      </c>
      <c r="J43" s="86">
        <f>1.15*493.8</f>
        <v>567.87</v>
      </c>
    </row>
    <row r="44" spans="1:10" ht="12.75">
      <c r="A44" s="186"/>
      <c r="B44" s="33"/>
      <c r="C44" s="34"/>
      <c r="D44" s="34"/>
      <c r="E44" s="34"/>
      <c r="F44" s="70"/>
      <c r="G44" s="71"/>
      <c r="H44" s="78"/>
      <c r="I44" s="16" t="s">
        <v>31</v>
      </c>
      <c r="J44" s="21">
        <f>2.78*493.8</f>
        <v>1372.764</v>
      </c>
    </row>
    <row r="45" spans="1:10" ht="12.75">
      <c r="A45" s="186"/>
      <c r="B45" s="33"/>
      <c r="C45" s="34"/>
      <c r="D45" s="34"/>
      <c r="E45" s="34"/>
      <c r="F45" s="70"/>
      <c r="G45" s="71"/>
      <c r="H45" s="78"/>
      <c r="I45" s="16" t="s">
        <v>33</v>
      </c>
      <c r="J45" s="21">
        <f>1.28*493.8</f>
        <v>632.0640000000001</v>
      </c>
    </row>
    <row r="46" spans="1:10" ht="13.5" thickBot="1">
      <c r="A46" s="187"/>
      <c r="B46" s="48"/>
      <c r="C46" s="144"/>
      <c r="D46" s="144"/>
      <c r="E46" s="144"/>
      <c r="F46" s="141"/>
      <c r="G46" s="76"/>
      <c r="H46" s="145"/>
      <c r="I46" s="233" t="s">
        <v>43</v>
      </c>
      <c r="J46" s="114">
        <f>748+64+30</f>
        <v>842</v>
      </c>
    </row>
    <row r="47" spans="1:10" ht="13.5" thickBot="1">
      <c r="A47" s="185" t="s">
        <v>19</v>
      </c>
      <c r="B47" s="49">
        <f>18.71*493.8</f>
        <v>9238.998000000001</v>
      </c>
      <c r="C47" s="31">
        <f>E47-B47</f>
        <v>-3188.988000000001</v>
      </c>
      <c r="D47" s="32"/>
      <c r="E47" s="53">
        <v>6050.01</v>
      </c>
      <c r="F47" s="68">
        <f>B47*1</f>
        <v>9238.998000000001</v>
      </c>
      <c r="G47" s="69">
        <f>(2.027+3.13+0.46+4.96)*493.8</f>
        <v>5222.9226</v>
      </c>
      <c r="H47" s="31">
        <f>F47-G47+C47</f>
        <v>827.0874000000003</v>
      </c>
      <c r="I47" s="85" t="s">
        <v>42</v>
      </c>
      <c r="J47" s="86">
        <f>1.15*493.8</f>
        <v>567.87</v>
      </c>
    </row>
    <row r="48" spans="1:10" ht="12.75">
      <c r="A48" s="186"/>
      <c r="B48" s="33"/>
      <c r="C48" s="34"/>
      <c r="D48" s="34"/>
      <c r="E48" s="34"/>
      <c r="F48" s="70"/>
      <c r="G48" s="71"/>
      <c r="H48" s="78"/>
      <c r="I48" s="16" t="s">
        <v>31</v>
      </c>
      <c r="J48" s="21">
        <f>2.78*493.8</f>
        <v>1372.764</v>
      </c>
    </row>
    <row r="49" spans="1:10" ht="12.75">
      <c r="A49" s="186"/>
      <c r="B49" s="33"/>
      <c r="C49" s="34"/>
      <c r="D49" s="34"/>
      <c r="E49" s="34"/>
      <c r="F49" s="70"/>
      <c r="G49" s="71"/>
      <c r="H49" s="78"/>
      <c r="I49" s="16" t="s">
        <v>33</v>
      </c>
      <c r="J49" s="21">
        <f>1.28*493.8</f>
        <v>632.0640000000001</v>
      </c>
    </row>
    <row r="50" spans="1:10" ht="24">
      <c r="A50" s="186"/>
      <c r="B50" s="33"/>
      <c r="C50" s="34"/>
      <c r="D50" s="34"/>
      <c r="E50" s="34"/>
      <c r="F50" s="70"/>
      <c r="G50" s="71"/>
      <c r="H50" s="78"/>
      <c r="I50" s="87" t="s">
        <v>45</v>
      </c>
      <c r="J50" s="93">
        <f>1700/60*26</f>
        <v>736.6666666666666</v>
      </c>
    </row>
    <row r="51" spans="1:10" ht="13.5" thickBot="1">
      <c r="A51" s="186"/>
      <c r="B51" s="33"/>
      <c r="C51" s="34"/>
      <c r="D51" s="34"/>
      <c r="E51" s="34"/>
      <c r="F51" s="70"/>
      <c r="G51" s="71"/>
      <c r="H51" s="78"/>
      <c r="I51" s="16" t="s">
        <v>44</v>
      </c>
      <c r="J51" s="17">
        <v>782</v>
      </c>
    </row>
    <row r="52" spans="1:10" ht="13.5" thickBot="1">
      <c r="A52" s="188" t="s">
        <v>20</v>
      </c>
      <c r="B52" s="49">
        <f>18.71*493.8</f>
        <v>9238.998000000001</v>
      </c>
      <c r="C52" s="31">
        <f>E52-B52</f>
        <v>3660.191999999999</v>
      </c>
      <c r="D52" s="32"/>
      <c r="E52" s="31">
        <v>12899.19</v>
      </c>
      <c r="F52" s="68">
        <f>B52*1</f>
        <v>9238.998000000001</v>
      </c>
      <c r="G52" s="69">
        <f>(2.027+3.13+0.46+4.96)*493.8</f>
        <v>5222.9226</v>
      </c>
      <c r="H52" s="31">
        <f>F52-G52+C52</f>
        <v>7676.267400000001</v>
      </c>
      <c r="I52" s="89" t="s">
        <v>42</v>
      </c>
      <c r="J52" s="86">
        <f>1.15*493.8</f>
        <v>567.87</v>
      </c>
    </row>
    <row r="53" spans="1:10" ht="12.75">
      <c r="A53" s="186"/>
      <c r="B53" s="42"/>
      <c r="C53" s="43"/>
      <c r="D53" s="43"/>
      <c r="E53" s="44"/>
      <c r="F53" s="74"/>
      <c r="G53" s="75"/>
      <c r="H53" s="44"/>
      <c r="I53" s="16" t="s">
        <v>31</v>
      </c>
      <c r="J53" s="21">
        <f>2.78*493.8</f>
        <v>1372.764</v>
      </c>
    </row>
    <row r="54" spans="1:10" ht="12.75">
      <c r="A54" s="186"/>
      <c r="B54" s="33"/>
      <c r="C54" s="34"/>
      <c r="D54" s="34"/>
      <c r="E54" s="35"/>
      <c r="F54" s="70"/>
      <c r="G54" s="71"/>
      <c r="H54" s="35"/>
      <c r="I54" s="16" t="s">
        <v>33</v>
      </c>
      <c r="J54" s="21">
        <f>1.28*493.8</f>
        <v>632.0640000000001</v>
      </c>
    </row>
    <row r="55" spans="1:10" ht="26.25" customHeight="1" thickBot="1">
      <c r="A55" s="186"/>
      <c r="B55" s="33"/>
      <c r="C55" s="34"/>
      <c r="D55" s="34"/>
      <c r="E55" s="35"/>
      <c r="F55" s="33"/>
      <c r="G55" s="71"/>
      <c r="H55" s="35"/>
      <c r="I55" s="91" t="s">
        <v>46</v>
      </c>
      <c r="J55" s="18">
        <v>276</v>
      </c>
    </row>
    <row r="56" spans="1:10" ht="24.75" hidden="1" thickBot="1">
      <c r="A56" s="187"/>
      <c r="B56" s="55"/>
      <c r="C56" s="56"/>
      <c r="D56" s="56"/>
      <c r="E56" s="57"/>
      <c r="F56" s="24"/>
      <c r="G56" s="25"/>
      <c r="H56" s="26"/>
      <c r="I56" s="27" t="s">
        <v>30</v>
      </c>
      <c r="J56" s="23" t="s">
        <v>24</v>
      </c>
    </row>
    <row r="57" spans="1:10" ht="13.5" thickBot="1">
      <c r="A57" s="4" t="s">
        <v>21</v>
      </c>
      <c r="B57" s="58">
        <f>SUM(B7:B52)</f>
        <v>107786.66400000005</v>
      </c>
      <c r="C57" s="59">
        <f>SUM(C7:C52)</f>
        <v>-852.92400000002</v>
      </c>
      <c r="D57" s="59"/>
      <c r="E57" s="60">
        <f>SUM(E7:E56)</f>
        <v>106933.73999999998</v>
      </c>
      <c r="F57" s="79">
        <f>SUM(F7:F52)</f>
        <v>107786.66400000005</v>
      </c>
      <c r="G57" s="79">
        <f>SUM(G7:G52)</f>
        <v>57350.91959999999</v>
      </c>
      <c r="H57" s="28">
        <f>SUM(H7:H52)</f>
        <v>49582.8204</v>
      </c>
      <c r="I57" s="83"/>
      <c r="J57" s="84"/>
    </row>
    <row r="58" spans="1:10" ht="13.5" thickBot="1">
      <c r="A58" s="3"/>
      <c r="B58" s="61"/>
      <c r="C58" s="62"/>
      <c r="D58" s="62"/>
      <c r="E58" s="63"/>
      <c r="F58" s="80"/>
      <c r="G58" s="80"/>
      <c r="H58" s="80"/>
      <c r="I58" s="82" t="s">
        <v>22</v>
      </c>
      <c r="J58" s="29">
        <f>SUM(J7:J56)</f>
        <v>45587.09866666667</v>
      </c>
    </row>
    <row r="59" spans="1:10" ht="13.5" thickBot="1">
      <c r="A59" s="1"/>
      <c r="B59" s="64"/>
      <c r="C59" s="65"/>
      <c r="D59" s="65"/>
      <c r="E59" s="66"/>
      <c r="F59" s="189"/>
      <c r="G59" s="190"/>
      <c r="H59" s="190"/>
      <c r="I59" s="190"/>
      <c r="J59" s="110"/>
    </row>
    <row r="60" spans="2:10" ht="13.5" thickBot="1">
      <c r="B60" s="67"/>
      <c r="C60" s="67"/>
      <c r="D60" s="67"/>
      <c r="E60" s="67"/>
      <c r="F60" s="67"/>
      <c r="G60" s="67"/>
      <c r="H60" s="67"/>
      <c r="I60" s="81" t="s">
        <v>47</v>
      </c>
      <c r="J60" s="8">
        <f>H57+J6-J58</f>
        <v>-62847.60826666668</v>
      </c>
    </row>
    <row r="61" spans="2:10" ht="12.75">
      <c r="B61" s="67"/>
      <c r="C61" s="67"/>
      <c r="D61" s="67"/>
      <c r="E61" s="67"/>
      <c r="F61" s="67"/>
      <c r="G61" s="67"/>
      <c r="H61" s="67"/>
      <c r="I61" s="67"/>
      <c r="J61" s="67"/>
    </row>
    <row r="84" spans="1:10" ht="21.75" customHeight="1">
      <c r="A84" s="197" t="s">
        <v>50</v>
      </c>
      <c r="B84" s="197"/>
      <c r="C84" s="197"/>
      <c r="D84" s="197"/>
      <c r="E84" s="197"/>
      <c r="F84" s="197"/>
      <c r="G84" s="197"/>
      <c r="H84" s="197"/>
      <c r="I84" s="197"/>
      <c r="J84" s="197"/>
    </row>
    <row r="85" spans="1:10" ht="21" customHeight="1" thickBot="1">
      <c r="A85" s="198" t="s">
        <v>25</v>
      </c>
      <c r="B85" s="198"/>
      <c r="C85" s="198"/>
      <c r="D85" s="198"/>
      <c r="E85" s="198"/>
      <c r="F85" s="198"/>
      <c r="G85" s="198"/>
      <c r="H85" s="198"/>
      <c r="I85" s="198"/>
      <c r="J85" s="198"/>
    </row>
    <row r="86" spans="1:10" ht="16.5" customHeight="1" thickBot="1">
      <c r="A86" s="199"/>
      <c r="B86" s="202" t="s">
        <v>23</v>
      </c>
      <c r="C86" s="203"/>
      <c r="D86" s="203"/>
      <c r="E86" s="204"/>
      <c r="F86" s="202" t="s">
        <v>26</v>
      </c>
      <c r="G86" s="203"/>
      <c r="H86" s="203"/>
      <c r="I86" s="203"/>
      <c r="J86" s="204"/>
    </row>
    <row r="87" spans="1:10" ht="15.75" customHeight="1" thickBot="1">
      <c r="A87" s="200"/>
      <c r="B87" s="188" t="s">
        <v>0</v>
      </c>
      <c r="C87" s="206" t="s">
        <v>48</v>
      </c>
      <c r="D87" s="188" t="s">
        <v>1</v>
      </c>
      <c r="E87" s="188" t="s">
        <v>2</v>
      </c>
      <c r="F87" s="188" t="s">
        <v>3</v>
      </c>
      <c r="G87" s="188" t="s">
        <v>4</v>
      </c>
      <c r="H87" s="188" t="s">
        <v>5</v>
      </c>
      <c r="I87" s="192" t="s">
        <v>6</v>
      </c>
      <c r="J87" s="193"/>
    </row>
    <row r="88" spans="1:10" ht="33.75" customHeight="1" thickBot="1">
      <c r="A88" s="201"/>
      <c r="B88" s="205"/>
      <c r="C88" s="207"/>
      <c r="D88" s="205"/>
      <c r="E88" s="205"/>
      <c r="F88" s="191"/>
      <c r="G88" s="191"/>
      <c r="H88" s="191"/>
      <c r="I88" s="103" t="s">
        <v>7</v>
      </c>
      <c r="J88" s="104" t="s">
        <v>8</v>
      </c>
    </row>
    <row r="89" spans="1:10" ht="17.25" customHeight="1" thickBot="1">
      <c r="A89" s="9" t="s">
        <v>51</v>
      </c>
      <c r="B89" s="194"/>
      <c r="C89" s="195"/>
      <c r="D89" s="195"/>
      <c r="E89" s="196"/>
      <c r="F89" s="10"/>
      <c r="G89" s="11"/>
      <c r="H89" s="12"/>
      <c r="I89" s="13" t="s">
        <v>52</v>
      </c>
      <c r="J89" s="19">
        <f>J60</f>
        <v>-62847.60826666668</v>
      </c>
    </row>
    <row r="90" spans="1:11" ht="13.5" thickBot="1">
      <c r="A90" s="185" t="s">
        <v>9</v>
      </c>
      <c r="B90" s="30">
        <f>18.71*493.8</f>
        <v>9238.998000000001</v>
      </c>
      <c r="C90" s="31">
        <f>E90-B90</f>
        <v>-2171.1280000000015</v>
      </c>
      <c r="D90" s="32"/>
      <c r="E90" s="31">
        <v>7067.87</v>
      </c>
      <c r="F90" s="68">
        <f>B90*1</f>
        <v>9238.998000000001</v>
      </c>
      <c r="G90" s="69">
        <f>(2.027+0.99+0.46+4.96)*493.8-(2.14*6*493.8)</f>
        <v>-2174.201399999999</v>
      </c>
      <c r="H90" s="31">
        <f>F90-G90+C90</f>
        <v>9242.0714</v>
      </c>
      <c r="I90" s="98" t="s">
        <v>31</v>
      </c>
      <c r="J90" s="86">
        <f>0.99*493.8+2.78*493.8</f>
        <v>1861.626</v>
      </c>
      <c r="K90" s="96"/>
    </row>
    <row r="91" spans="1:11" ht="13.5" thickBot="1">
      <c r="A91" s="186"/>
      <c r="B91" s="33"/>
      <c r="C91" s="34"/>
      <c r="D91" s="34"/>
      <c r="E91" s="35"/>
      <c r="F91" s="70"/>
      <c r="G91" s="71"/>
      <c r="H91" s="35"/>
      <c r="I91" s="99" t="s">
        <v>32</v>
      </c>
      <c r="J91" s="21">
        <f>1.28*493.8</f>
        <v>632.0640000000001</v>
      </c>
      <c r="K91" s="97"/>
    </row>
    <row r="92" spans="1:10" ht="13.5" thickBot="1">
      <c r="A92" s="185" t="s">
        <v>10</v>
      </c>
      <c r="B92" s="30">
        <f>18.71*493.8</f>
        <v>9238.998000000001</v>
      </c>
      <c r="C92" s="31">
        <f>E92-B92</f>
        <v>-1958.9180000000015</v>
      </c>
      <c r="D92" s="32"/>
      <c r="E92" s="39">
        <v>7280.08</v>
      </c>
      <c r="F92" s="68">
        <f>B92*1</f>
        <v>9238.998000000001</v>
      </c>
      <c r="G92" s="69">
        <f>(2.027+0.99+0.46+3.77+1.19)*493.8</f>
        <v>4166.1906</v>
      </c>
      <c r="H92" s="31">
        <f>F92-G92+C92</f>
        <v>3113.8894</v>
      </c>
      <c r="I92" s="98" t="s">
        <v>31</v>
      </c>
      <c r="J92" s="86">
        <f>0.99*493.8+2.78*493.8</f>
        <v>1861.626</v>
      </c>
    </row>
    <row r="93" spans="1:10" ht="13.5" thickBot="1">
      <c r="A93" s="186"/>
      <c r="B93" s="33"/>
      <c r="C93" s="54"/>
      <c r="D93" s="54"/>
      <c r="E93" s="78"/>
      <c r="F93" s="72"/>
      <c r="G93" s="71"/>
      <c r="H93" s="35"/>
      <c r="I93" s="99" t="s">
        <v>32</v>
      </c>
      <c r="J93" s="21">
        <f>1.28*493.8</f>
        <v>632.0640000000001</v>
      </c>
    </row>
    <row r="94" spans="1:10" ht="13.5" thickBot="1">
      <c r="A94" s="188" t="s">
        <v>11</v>
      </c>
      <c r="B94" s="30">
        <f>18.71*493.8</f>
        <v>9238.998000000001</v>
      </c>
      <c r="C94" s="31">
        <f>E94-B94</f>
        <v>-2206.348000000002</v>
      </c>
      <c r="D94" s="32"/>
      <c r="E94" s="39">
        <v>7032.65</v>
      </c>
      <c r="F94" s="73">
        <f>B94*1</f>
        <v>9238.998000000001</v>
      </c>
      <c r="G94" s="69">
        <f>(2.027+0.99+0.46+4.96)*493.8</f>
        <v>4166.190600000001</v>
      </c>
      <c r="H94" s="46">
        <f>F94-G94+C94</f>
        <v>2866.459399999999</v>
      </c>
      <c r="I94" s="98" t="s">
        <v>31</v>
      </c>
      <c r="J94" s="86">
        <f>0.99*493.8+2.78*493.8</f>
        <v>1861.626</v>
      </c>
    </row>
    <row r="95" spans="1:10" ht="12.75">
      <c r="A95" s="186"/>
      <c r="B95" s="42"/>
      <c r="C95" s="43"/>
      <c r="D95" s="43"/>
      <c r="E95" s="44"/>
      <c r="F95" s="74"/>
      <c r="G95" s="75"/>
      <c r="H95" s="44"/>
      <c r="I95" s="88" t="s">
        <v>32</v>
      </c>
      <c r="J95" s="21">
        <f>1.28*493.8</f>
        <v>632.0640000000001</v>
      </c>
    </row>
    <row r="96" spans="1:10" ht="12.75">
      <c r="A96" s="186"/>
      <c r="B96" s="33"/>
      <c r="C96" s="34"/>
      <c r="D96" s="34"/>
      <c r="E96" s="35"/>
      <c r="F96" s="70"/>
      <c r="G96" s="71"/>
      <c r="H96" s="35"/>
      <c r="I96" s="88" t="s">
        <v>28</v>
      </c>
      <c r="J96" s="18">
        <v>7483</v>
      </c>
    </row>
    <row r="97" spans="1:10" ht="12.75">
      <c r="A97" s="186"/>
      <c r="B97" s="33"/>
      <c r="C97" s="34"/>
      <c r="D97" s="34"/>
      <c r="E97" s="35"/>
      <c r="F97" s="70"/>
      <c r="G97" s="71"/>
      <c r="H97" s="35"/>
      <c r="I97" s="111" t="s">
        <v>54</v>
      </c>
      <c r="J97" s="17">
        <v>264</v>
      </c>
    </row>
    <row r="98" spans="1:10" ht="13.5" thickBot="1">
      <c r="A98" s="186"/>
      <c r="B98" s="36"/>
      <c r="C98" s="37"/>
      <c r="D98" s="37"/>
      <c r="E98" s="38"/>
      <c r="F98" s="36"/>
      <c r="G98" s="37"/>
      <c r="H98" s="38"/>
      <c r="I98" s="15" t="s">
        <v>60</v>
      </c>
      <c r="J98" s="17">
        <v>1842</v>
      </c>
    </row>
    <row r="99" spans="1:10" ht="13.5" thickBot="1">
      <c r="A99" s="188" t="s">
        <v>12</v>
      </c>
      <c r="B99" s="30">
        <f>18.71*493.8</f>
        <v>9238.998000000001</v>
      </c>
      <c r="C99" s="31">
        <f>E99-B99</f>
        <v>-933.9280000000017</v>
      </c>
      <c r="D99" s="45"/>
      <c r="E99" s="46">
        <v>8305.07</v>
      </c>
      <c r="F99" s="73">
        <f>B99*1</f>
        <v>9238.998000000001</v>
      </c>
      <c r="G99" s="69">
        <f>(2.027+0.99+0.46+4.96)*493.8</f>
        <v>4166.190600000001</v>
      </c>
      <c r="H99" s="46">
        <f>F99-G99+C99</f>
        <v>4138.879399999999</v>
      </c>
      <c r="I99" s="98" t="s">
        <v>31</v>
      </c>
      <c r="J99" s="86">
        <f>0.99*493.8+2.78*493.8</f>
        <v>1861.626</v>
      </c>
    </row>
    <row r="100" spans="1:10" ht="13.5" thickBot="1">
      <c r="A100" s="186"/>
      <c r="B100" s="42"/>
      <c r="C100" s="43"/>
      <c r="D100" s="43"/>
      <c r="E100" s="44"/>
      <c r="F100" s="74"/>
      <c r="G100" s="75"/>
      <c r="H100" s="44"/>
      <c r="I100" s="88" t="s">
        <v>32</v>
      </c>
      <c r="J100" s="21">
        <f>1.28*493.8</f>
        <v>632.0640000000001</v>
      </c>
    </row>
    <row r="101" spans="1:10" ht="13.5" thickBot="1">
      <c r="A101" s="185" t="s">
        <v>13</v>
      </c>
      <c r="B101" s="30">
        <f>18.71*493.8</f>
        <v>9238.998000000001</v>
      </c>
      <c r="C101" s="31">
        <f>E101-B101</f>
        <v>-3599.9980000000014</v>
      </c>
      <c r="D101" s="32"/>
      <c r="E101" s="31">
        <v>5639</v>
      </c>
      <c r="F101" s="68">
        <f>B101*1</f>
        <v>9238.998000000001</v>
      </c>
      <c r="G101" s="69">
        <f>(2.027+0.99+0.46+4.96)*493.8</f>
        <v>4166.190600000001</v>
      </c>
      <c r="H101" s="31">
        <f>F101-G101+C101</f>
        <v>1472.8093999999992</v>
      </c>
      <c r="I101" s="98" t="s">
        <v>31</v>
      </c>
      <c r="J101" s="86">
        <f>0.99*493.8+2.78*493.8</f>
        <v>1861.626</v>
      </c>
    </row>
    <row r="102" spans="1:10" ht="12.75">
      <c r="A102" s="186"/>
      <c r="B102" s="33"/>
      <c r="C102" s="34"/>
      <c r="D102" s="34"/>
      <c r="E102" s="35"/>
      <c r="F102" s="70"/>
      <c r="G102" s="71"/>
      <c r="H102" s="35"/>
      <c r="I102" s="88" t="s">
        <v>32</v>
      </c>
      <c r="J102" s="21">
        <f>1.28*493.8</f>
        <v>632.0640000000001</v>
      </c>
    </row>
    <row r="103" spans="1:10" ht="13.5" thickBot="1">
      <c r="A103" s="186"/>
      <c r="B103" s="33"/>
      <c r="C103" s="34"/>
      <c r="D103" s="34"/>
      <c r="E103" s="35"/>
      <c r="F103" s="70"/>
      <c r="G103" s="71"/>
      <c r="H103" s="35"/>
      <c r="I103" s="91" t="s">
        <v>55</v>
      </c>
      <c r="J103" s="17">
        <v>500</v>
      </c>
    </row>
    <row r="104" spans="1:10" ht="13.5" thickBot="1">
      <c r="A104" s="188" t="s">
        <v>14</v>
      </c>
      <c r="B104" s="30">
        <f>18.71*493.8</f>
        <v>9238.998000000001</v>
      </c>
      <c r="C104" s="31">
        <f>E104-B104</f>
        <v>2126.1619999999984</v>
      </c>
      <c r="D104" s="32"/>
      <c r="E104" s="31">
        <v>11365.16</v>
      </c>
      <c r="F104" s="68">
        <f>B104*1</f>
        <v>9238.998000000001</v>
      </c>
      <c r="G104" s="69">
        <f>(2.027+0.99+0.46+4.96)*493.8</f>
        <v>4166.190600000001</v>
      </c>
      <c r="H104" s="31">
        <f>F104-G104+C104</f>
        <v>7198.969399999999</v>
      </c>
      <c r="I104" s="98" t="s">
        <v>31</v>
      </c>
      <c r="J104" s="86">
        <f>0.99*493.8+2.78*493.8</f>
        <v>1861.626</v>
      </c>
    </row>
    <row r="105" spans="1:10" ht="12.75">
      <c r="A105" s="186"/>
      <c r="B105" s="42"/>
      <c r="C105" s="43"/>
      <c r="D105" s="43"/>
      <c r="E105" s="44"/>
      <c r="F105" s="74"/>
      <c r="G105" s="75"/>
      <c r="H105" s="44"/>
      <c r="I105" s="88" t="s">
        <v>32</v>
      </c>
      <c r="J105" s="21">
        <f>1.28*493.8</f>
        <v>632.0640000000001</v>
      </c>
    </row>
    <row r="106" spans="1:10" ht="36">
      <c r="A106" s="186"/>
      <c r="B106" s="33"/>
      <c r="C106" s="34"/>
      <c r="D106" s="34"/>
      <c r="E106" s="35"/>
      <c r="F106" s="70"/>
      <c r="G106" s="71"/>
      <c r="H106" s="35"/>
      <c r="I106" s="88" t="s">
        <v>56</v>
      </c>
      <c r="J106" s="17">
        <v>6503</v>
      </c>
    </row>
    <row r="107" spans="1:10" ht="12.75">
      <c r="A107" s="186"/>
      <c r="B107" s="33"/>
      <c r="C107" s="34"/>
      <c r="D107" s="34"/>
      <c r="E107" s="35"/>
      <c r="F107" s="70"/>
      <c r="G107" s="71"/>
      <c r="H107" s="35"/>
      <c r="I107" s="101" t="s">
        <v>57</v>
      </c>
      <c r="J107" s="17">
        <v>147</v>
      </c>
    </row>
    <row r="108" spans="1:10" ht="13.5" thickBot="1">
      <c r="A108" s="186"/>
      <c r="B108" s="33"/>
      <c r="C108" s="34"/>
      <c r="D108" s="34"/>
      <c r="E108" s="35"/>
      <c r="F108" s="70"/>
      <c r="G108" s="71"/>
      <c r="H108" s="35"/>
      <c r="I108" s="102" t="s">
        <v>27</v>
      </c>
      <c r="J108" s="92">
        <v>1123</v>
      </c>
    </row>
    <row r="109" spans="1:10" ht="13.5" thickBot="1">
      <c r="A109" s="185" t="s">
        <v>15</v>
      </c>
      <c r="B109" s="30">
        <f>17.31*493.8</f>
        <v>8547.678</v>
      </c>
      <c r="C109" s="31">
        <f>E109-B109</f>
        <v>506.0619999999999</v>
      </c>
      <c r="D109" s="32"/>
      <c r="E109" s="31">
        <v>9053.74</v>
      </c>
      <c r="F109" s="68">
        <f>B109*1</f>
        <v>8547.678</v>
      </c>
      <c r="G109" s="69">
        <f>(2.027+0.99+0.46+4.96)*493.8</f>
        <v>4166.190600000001</v>
      </c>
      <c r="H109" s="31">
        <f>F109-G109+C109</f>
        <v>4887.549399999999</v>
      </c>
      <c r="I109" s="98" t="s">
        <v>31</v>
      </c>
      <c r="J109" s="86">
        <f>0.99*493.8+2.78*493.8</f>
        <v>1861.626</v>
      </c>
    </row>
    <row r="110" spans="1:10" ht="13.5" thickBot="1">
      <c r="A110" s="186"/>
      <c r="B110" s="95"/>
      <c r="C110" s="54" t="s">
        <v>24</v>
      </c>
      <c r="D110" s="54"/>
      <c r="E110" s="78"/>
      <c r="F110" s="72"/>
      <c r="G110" s="71"/>
      <c r="H110" s="35"/>
      <c r="I110" s="99" t="s">
        <v>29</v>
      </c>
      <c r="J110" s="14">
        <v>1806</v>
      </c>
    </row>
    <row r="111" spans="1:10" ht="13.5" thickBot="1">
      <c r="A111" s="188" t="s">
        <v>16</v>
      </c>
      <c r="B111" s="30">
        <f>17.31*493.8</f>
        <v>8547.678</v>
      </c>
      <c r="C111" s="31">
        <f>E111-B111</f>
        <v>-642.7780000000002</v>
      </c>
      <c r="D111" s="32"/>
      <c r="E111" s="47">
        <v>7904.9</v>
      </c>
      <c r="F111" s="73">
        <f>B111*1</f>
        <v>8547.678</v>
      </c>
      <c r="G111" s="69">
        <f>(2.027+0.99+0.46+4.96)*493.8</f>
        <v>4166.190600000001</v>
      </c>
      <c r="H111" s="46">
        <f>F111-G111+C111</f>
        <v>3738.709399999999</v>
      </c>
      <c r="I111" s="98" t="s">
        <v>31</v>
      </c>
      <c r="J111" s="86">
        <f>0.99*493.8+2.78*493.8</f>
        <v>1861.626</v>
      </c>
    </row>
    <row r="112" spans="1:10" ht="13.5" thickBot="1">
      <c r="A112" s="186"/>
      <c r="B112" s="42"/>
      <c r="C112" s="43"/>
      <c r="D112" s="43"/>
      <c r="E112" s="43"/>
      <c r="F112" s="74"/>
      <c r="G112" s="75"/>
      <c r="H112" s="44"/>
      <c r="I112" s="112" t="s">
        <v>58</v>
      </c>
      <c r="J112" s="17">
        <v>2527</v>
      </c>
    </row>
    <row r="113" spans="1:10" ht="13.5" thickBot="1">
      <c r="A113" s="185" t="s">
        <v>17</v>
      </c>
      <c r="B113" s="49">
        <f>17.31*493.8</f>
        <v>8547.678</v>
      </c>
      <c r="C113" s="50">
        <f>E113-B113</f>
        <v>-1362.2179999999998</v>
      </c>
      <c r="D113" s="51"/>
      <c r="E113" s="52">
        <v>7185.46</v>
      </c>
      <c r="F113" s="77">
        <f>B113*1</f>
        <v>8547.678</v>
      </c>
      <c r="G113" s="69">
        <f>(2.027+0.99+0.46+4.96)*493.8</f>
        <v>4166.190600000001</v>
      </c>
      <c r="H113" s="31">
        <f>F113-G113+C113</f>
        <v>3019.269399999999</v>
      </c>
      <c r="I113" s="98" t="s">
        <v>31</v>
      </c>
      <c r="J113" s="86">
        <f>0.99*493.8+2.78*493.8</f>
        <v>1861.626</v>
      </c>
    </row>
    <row r="114" spans="1:10" ht="13.5" customHeight="1" thickBot="1">
      <c r="A114" s="186"/>
      <c r="B114" s="33"/>
      <c r="C114" s="34"/>
      <c r="D114" s="34"/>
      <c r="E114" s="34"/>
      <c r="F114" s="70"/>
      <c r="G114" s="71"/>
      <c r="H114" s="35"/>
      <c r="I114" s="88"/>
      <c r="J114" s="21"/>
    </row>
    <row r="115" spans="1:10" ht="13.5" thickBot="1">
      <c r="A115" s="185" t="s">
        <v>18</v>
      </c>
      <c r="B115" s="49">
        <f>17.31*493.8004</f>
        <v>8547.684924</v>
      </c>
      <c r="C115" s="31">
        <f>E115-B115</f>
        <v>-566.5749239999996</v>
      </c>
      <c r="D115" s="32"/>
      <c r="E115" s="53">
        <v>7981.11</v>
      </c>
      <c r="F115" s="68">
        <f>B115*1</f>
        <v>8547.684924</v>
      </c>
      <c r="G115" s="69">
        <f>(2.027+0.99+0.46+4.96)*493.8</f>
        <v>4166.190600000001</v>
      </c>
      <c r="H115" s="31">
        <f>F115-G115+C115</f>
        <v>3814.919399999999</v>
      </c>
      <c r="I115" s="98" t="s">
        <v>31</v>
      </c>
      <c r="J115" s="86">
        <f>0.99*493.8+2.78*493.8</f>
        <v>1861.626</v>
      </c>
    </row>
    <row r="116" spans="1:10" ht="12.75">
      <c r="A116" s="186"/>
      <c r="B116" s="33"/>
      <c r="C116" s="34"/>
      <c r="D116" s="34"/>
      <c r="E116" s="34"/>
      <c r="F116" s="70"/>
      <c r="G116" s="71"/>
      <c r="H116" s="35"/>
      <c r="I116" s="16" t="s">
        <v>43</v>
      </c>
      <c r="J116" s="17">
        <v>223</v>
      </c>
    </row>
    <row r="117" spans="1:10" ht="13.5" customHeight="1" thickBot="1">
      <c r="A117" s="186"/>
      <c r="B117" s="33"/>
      <c r="C117" s="34"/>
      <c r="D117" s="34"/>
      <c r="E117" s="34"/>
      <c r="F117" s="70"/>
      <c r="G117" s="71"/>
      <c r="H117" s="35"/>
      <c r="I117" s="100"/>
      <c r="J117" s="94" t="s">
        <v>24</v>
      </c>
    </row>
    <row r="118" spans="1:10" ht="14.25" customHeight="1" thickBot="1">
      <c r="A118" s="185" t="s">
        <v>19</v>
      </c>
      <c r="B118" s="49">
        <f>17.31*493.8004</f>
        <v>8547.684924</v>
      </c>
      <c r="C118" s="31">
        <f>E118-B118</f>
        <v>352.85507600000165</v>
      </c>
      <c r="D118" s="40"/>
      <c r="E118" s="53">
        <v>8900.54</v>
      </c>
      <c r="F118" s="68">
        <f>B118*1</f>
        <v>8547.684924</v>
      </c>
      <c r="G118" s="69">
        <f>(2.027+0.99+0.46+4.96)*493.8</f>
        <v>4166.190600000001</v>
      </c>
      <c r="H118" s="31">
        <f>F118-G118+C118</f>
        <v>4734.3494</v>
      </c>
      <c r="I118" s="98" t="s">
        <v>31</v>
      </c>
      <c r="J118" s="86">
        <f>0.99*493.8+2.78*493.8</f>
        <v>1861.626</v>
      </c>
    </row>
    <row r="119" spans="1:10" ht="28.5" customHeight="1" thickBot="1">
      <c r="A119" s="187"/>
      <c r="B119" s="48"/>
      <c r="C119" s="37"/>
      <c r="D119" s="37"/>
      <c r="E119" s="37"/>
      <c r="F119" s="36"/>
      <c r="G119" s="76"/>
      <c r="H119" s="38"/>
      <c r="I119" s="113" t="s">
        <v>61</v>
      </c>
      <c r="J119" s="114">
        <v>283</v>
      </c>
    </row>
    <row r="120" spans="1:10" ht="13.5" thickBot="1">
      <c r="A120" s="188" t="s">
        <v>20</v>
      </c>
      <c r="B120" s="49">
        <f>17.31*493.8004</f>
        <v>8547.684924</v>
      </c>
      <c r="C120" s="31">
        <f>E120-B120</f>
        <v>-1720.0349239999996</v>
      </c>
      <c r="D120" s="32"/>
      <c r="E120" s="31">
        <v>6827.65</v>
      </c>
      <c r="F120" s="68">
        <f>B120*1</f>
        <v>8547.684924</v>
      </c>
      <c r="G120" s="69">
        <f>(2.027+0.99+0.46+4.96)*493.8</f>
        <v>4166.190600000001</v>
      </c>
      <c r="H120" s="31">
        <f>F120-G120+C120</f>
        <v>2661.459399999999</v>
      </c>
      <c r="I120" s="98" t="s">
        <v>31</v>
      </c>
      <c r="J120" s="86">
        <f>0.99*493.8+2.78*493.8</f>
        <v>1861.626</v>
      </c>
    </row>
    <row r="121" spans="1:10" ht="13.5" thickBot="1">
      <c r="A121" s="187"/>
      <c r="B121" s="105"/>
      <c r="C121" s="106"/>
      <c r="D121" s="106"/>
      <c r="E121" s="107"/>
      <c r="F121" s="108"/>
      <c r="G121" s="109"/>
      <c r="H121" s="107"/>
      <c r="I121" s="99" t="s">
        <v>59</v>
      </c>
      <c r="J121" s="114">
        <v>898</v>
      </c>
    </row>
    <row r="122" spans="1:10" ht="13.5" thickBot="1">
      <c r="A122" s="4" t="s">
        <v>21</v>
      </c>
      <c r="B122" s="58">
        <f>SUM(B90:B120)</f>
        <v>106720.07677200001</v>
      </c>
      <c r="C122" s="59">
        <f>SUM(C90:C120)</f>
        <v>-12176.846772000006</v>
      </c>
      <c r="D122" s="59"/>
      <c r="E122" s="60">
        <f>SUM(E90:E121)</f>
        <v>94543.23000000001</v>
      </c>
      <c r="F122" s="79">
        <f>SUM(F90:F120)</f>
        <v>106720.07677200001</v>
      </c>
      <c r="G122" s="79">
        <f>SUM(G90:G120)</f>
        <v>43653.89520000001</v>
      </c>
      <c r="H122" s="28">
        <f>SUM(H90:H120)</f>
        <v>50889.33479999999</v>
      </c>
      <c r="I122" s="83"/>
      <c r="J122" s="84"/>
    </row>
    <row r="123" spans="1:10" ht="13.5" thickBot="1">
      <c r="A123" s="3"/>
      <c r="B123" s="61"/>
      <c r="C123" s="62"/>
      <c r="D123" s="62"/>
      <c r="E123" s="63"/>
      <c r="F123" s="80"/>
      <c r="G123" s="80"/>
      <c r="H123" s="80"/>
      <c r="I123" s="82" t="s">
        <v>22</v>
      </c>
      <c r="J123" s="29">
        <f>SUM(J90:J121)</f>
        <v>49730.89599999998</v>
      </c>
    </row>
    <row r="124" spans="1:10" ht="13.5" customHeight="1" thickBot="1">
      <c r="A124" s="1"/>
      <c r="B124" s="64"/>
      <c r="C124" s="65"/>
      <c r="D124" s="65"/>
      <c r="E124" s="66"/>
      <c r="F124" s="189"/>
      <c r="G124" s="190"/>
      <c r="H124" s="190"/>
      <c r="I124" s="190"/>
      <c r="J124" s="110"/>
    </row>
    <row r="125" spans="2:10" ht="13.5" thickBot="1">
      <c r="B125" s="67"/>
      <c r="C125" s="67"/>
      <c r="D125" s="67"/>
      <c r="E125" s="67"/>
      <c r="F125" s="67"/>
      <c r="G125" s="67"/>
      <c r="H125" s="67"/>
      <c r="I125" s="81" t="s">
        <v>53</v>
      </c>
      <c r="J125" s="8">
        <f>H122+J89-J123</f>
        <v>-61689.169466666666</v>
      </c>
    </row>
    <row r="126" spans="1:10" ht="18.75" customHeight="1">
      <c r="A126" s="197" t="s">
        <v>62</v>
      </c>
      <c r="B126" s="197"/>
      <c r="C126" s="197"/>
      <c r="D126" s="197"/>
      <c r="E126" s="197"/>
      <c r="F126" s="197"/>
      <c r="G126" s="197"/>
      <c r="H126" s="197"/>
      <c r="I126" s="197"/>
      <c r="J126" s="197"/>
    </row>
    <row r="127" spans="1:10" ht="17.25" customHeight="1" thickBot="1">
      <c r="A127" s="198" t="s">
        <v>25</v>
      </c>
      <c r="B127" s="198"/>
      <c r="C127" s="198"/>
      <c r="D127" s="198"/>
      <c r="E127" s="198"/>
      <c r="F127" s="198"/>
      <c r="G127" s="198"/>
      <c r="H127" s="198"/>
      <c r="I127" s="198"/>
      <c r="J127" s="198"/>
    </row>
    <row r="128" spans="1:10" ht="13.5" thickBot="1">
      <c r="A128" s="210"/>
      <c r="B128" s="202" t="s">
        <v>23</v>
      </c>
      <c r="C128" s="203"/>
      <c r="D128" s="203"/>
      <c r="E128" s="204"/>
      <c r="F128" s="202" t="s">
        <v>26</v>
      </c>
      <c r="G128" s="203"/>
      <c r="H128" s="203"/>
      <c r="I128" s="203"/>
      <c r="J128" s="204"/>
    </row>
    <row r="129" spans="1:10" ht="13.5" thickBot="1">
      <c r="A129" s="211"/>
      <c r="B129" s="213" t="s">
        <v>0</v>
      </c>
      <c r="C129" s="215" t="s">
        <v>48</v>
      </c>
      <c r="D129" s="213" t="s">
        <v>1</v>
      </c>
      <c r="E129" s="213" t="s">
        <v>2</v>
      </c>
      <c r="F129" s="213" t="s">
        <v>3</v>
      </c>
      <c r="G129" s="213" t="s">
        <v>4</v>
      </c>
      <c r="H129" s="213" t="s">
        <v>5</v>
      </c>
      <c r="I129" s="218" t="s">
        <v>6</v>
      </c>
      <c r="J129" s="219"/>
    </row>
    <row r="130" spans="1:10" ht="33" customHeight="1" thickBot="1">
      <c r="A130" s="212"/>
      <c r="B130" s="214"/>
      <c r="C130" s="216"/>
      <c r="D130" s="214"/>
      <c r="E130" s="214"/>
      <c r="F130" s="217"/>
      <c r="G130" s="217"/>
      <c r="H130" s="217"/>
      <c r="I130" s="136" t="s">
        <v>7</v>
      </c>
      <c r="J130" s="137" t="s">
        <v>8</v>
      </c>
    </row>
    <row r="131" spans="1:10" ht="13.5" thickBot="1">
      <c r="A131" s="9" t="s">
        <v>63</v>
      </c>
      <c r="B131" s="220"/>
      <c r="C131" s="221"/>
      <c r="D131" s="221"/>
      <c r="E131" s="222"/>
      <c r="F131" s="115"/>
      <c r="G131" s="116"/>
      <c r="H131" s="117"/>
      <c r="I131" s="13" t="s">
        <v>64</v>
      </c>
      <c r="J131" s="19">
        <f>J125</f>
        <v>-61689.169466666666</v>
      </c>
    </row>
    <row r="132" spans="1:10" ht="13.5" thickBot="1">
      <c r="A132" s="185" t="s">
        <v>9</v>
      </c>
      <c r="B132" s="30">
        <f>17.31*493.8</f>
        <v>8547.678</v>
      </c>
      <c r="C132" s="31">
        <f>E132-B132</f>
        <v>-2357.018</v>
      </c>
      <c r="D132" s="32"/>
      <c r="E132" s="31">
        <v>6190.66</v>
      </c>
      <c r="F132" s="68">
        <f>B132*1</f>
        <v>8547.678</v>
      </c>
      <c r="G132" s="69">
        <f>(2.027+1.99+0.46+5.78)*493.8</f>
        <v>5064.906600000001</v>
      </c>
      <c r="H132" s="31">
        <f>F132-G132+C132</f>
        <v>1125.7533999999987</v>
      </c>
      <c r="I132" s="98" t="s">
        <v>31</v>
      </c>
      <c r="J132" s="86">
        <f>0.99*493.8+2.78*493.8</f>
        <v>1861.626</v>
      </c>
    </row>
    <row r="133" spans="1:10" ht="13.5" thickBot="1">
      <c r="A133" s="186"/>
      <c r="B133" s="33"/>
      <c r="C133" s="34"/>
      <c r="D133" s="34"/>
      <c r="E133" s="35"/>
      <c r="F133" s="72"/>
      <c r="G133" s="71"/>
      <c r="H133" s="78"/>
      <c r="I133" s="100" t="s">
        <v>24</v>
      </c>
      <c r="J133" s="118" t="s">
        <v>24</v>
      </c>
    </row>
    <row r="134" spans="1:10" ht="13.5" thickBot="1">
      <c r="A134" s="185" t="s">
        <v>10</v>
      </c>
      <c r="B134" s="30">
        <f>17.31*493.8</f>
        <v>8547.678</v>
      </c>
      <c r="C134" s="31">
        <f>E134-B134</f>
        <v>292.5619999999999</v>
      </c>
      <c r="D134" s="32"/>
      <c r="E134" s="39">
        <v>8840.24</v>
      </c>
      <c r="F134" s="68">
        <f>B134*1</f>
        <v>8547.678</v>
      </c>
      <c r="G134" s="69">
        <f>(2.027+1.99+0.46+5.78)*493.8</f>
        <v>5064.906600000001</v>
      </c>
      <c r="H134" s="31">
        <f>F134-G134+C134</f>
        <v>3775.3333999999986</v>
      </c>
      <c r="I134" s="98" t="s">
        <v>31</v>
      </c>
      <c r="J134" s="86">
        <f>0.99*493.8+2.78*493.8</f>
        <v>1861.626</v>
      </c>
    </row>
    <row r="135" spans="1:10" ht="24">
      <c r="A135" s="186"/>
      <c r="B135" s="95"/>
      <c r="C135" s="54"/>
      <c r="D135" s="54"/>
      <c r="E135" s="143"/>
      <c r="F135" s="72"/>
      <c r="G135" s="71"/>
      <c r="H135" s="78"/>
      <c r="I135" s="15" t="s">
        <v>66</v>
      </c>
      <c r="J135" s="17">
        <v>445</v>
      </c>
    </row>
    <row r="136" spans="1:10" ht="24.75" thickBot="1">
      <c r="A136" s="186"/>
      <c r="B136" s="33"/>
      <c r="C136" s="34"/>
      <c r="D136" s="34"/>
      <c r="E136" s="35"/>
      <c r="F136" s="72"/>
      <c r="G136" s="71"/>
      <c r="H136" s="78"/>
      <c r="I136" s="99" t="s">
        <v>67</v>
      </c>
      <c r="J136" s="17">
        <v>816</v>
      </c>
    </row>
    <row r="137" spans="1:10" ht="13.5" thickBot="1">
      <c r="A137" s="188" t="s">
        <v>11</v>
      </c>
      <c r="B137" s="30">
        <f>17.31*493.8</f>
        <v>8547.678</v>
      </c>
      <c r="C137" s="31">
        <f>E137-B137</f>
        <v>660.8119999999999</v>
      </c>
      <c r="D137" s="32"/>
      <c r="E137" s="39">
        <v>9208.49</v>
      </c>
      <c r="F137" s="73">
        <f>B137*1</f>
        <v>8547.678</v>
      </c>
      <c r="G137" s="69">
        <f>(2.027+1.99+0.46+5.78)*493.8</f>
        <v>5064.906600000001</v>
      </c>
      <c r="H137" s="46">
        <f>F137-G137+C137</f>
        <v>4143.583399999999</v>
      </c>
      <c r="I137" s="98" t="s">
        <v>31</v>
      </c>
      <c r="J137" s="86">
        <f>0.99*493.8+2.78*493.8</f>
        <v>1861.626</v>
      </c>
    </row>
    <row r="138" spans="1:10" ht="13.5" thickBot="1">
      <c r="A138" s="186"/>
      <c r="B138" s="42"/>
      <c r="C138" s="43"/>
      <c r="D138" s="43"/>
      <c r="E138" s="44"/>
      <c r="F138" s="74"/>
      <c r="G138" s="75"/>
      <c r="H138" s="157"/>
      <c r="I138" s="88" t="s">
        <v>68</v>
      </c>
      <c r="J138" s="17">
        <v>41600</v>
      </c>
    </row>
    <row r="139" spans="1:10" ht="13.5" thickBot="1">
      <c r="A139" s="185" t="s">
        <v>12</v>
      </c>
      <c r="B139" s="30">
        <f>17.31*493.8</f>
        <v>8547.678</v>
      </c>
      <c r="C139" s="31">
        <f>E139-B139</f>
        <v>-3187.108</v>
      </c>
      <c r="D139" s="32"/>
      <c r="E139" s="31">
        <v>5360.57</v>
      </c>
      <c r="F139" s="68">
        <f>B139*1</f>
        <v>8547.678</v>
      </c>
      <c r="G139" s="69">
        <f>(2.027+1.99+0.46+5.78)*493.8</f>
        <v>5064.906600000001</v>
      </c>
      <c r="H139" s="31">
        <f>F139-G139+C139</f>
        <v>295.66339999999855</v>
      </c>
      <c r="I139" s="146" t="s">
        <v>31</v>
      </c>
      <c r="J139" s="86">
        <f>0.99*493.8+2.78*493.8</f>
        <v>1861.626</v>
      </c>
    </row>
    <row r="140" spans="1:10" ht="12.75">
      <c r="A140" s="186"/>
      <c r="B140" s="95"/>
      <c r="C140" s="54"/>
      <c r="D140" s="54"/>
      <c r="E140" s="78"/>
      <c r="F140" s="72"/>
      <c r="G140" s="71"/>
      <c r="H140" s="78"/>
      <c r="I140" s="16" t="s">
        <v>69</v>
      </c>
      <c r="J140" s="17">
        <v>228</v>
      </c>
    </row>
    <row r="141" spans="1:10" ht="24.75" thickBot="1">
      <c r="A141" s="186"/>
      <c r="B141" s="48"/>
      <c r="C141" s="144"/>
      <c r="D141" s="144"/>
      <c r="E141" s="145"/>
      <c r="F141" s="141"/>
      <c r="G141" s="76"/>
      <c r="H141" s="145"/>
      <c r="I141" s="7" t="s">
        <v>70</v>
      </c>
      <c r="J141" s="21">
        <v>5577.5</v>
      </c>
    </row>
    <row r="142" spans="1:10" ht="13.5" thickBot="1">
      <c r="A142" s="185" t="s">
        <v>13</v>
      </c>
      <c r="B142" s="30">
        <f>17.31*493.8</f>
        <v>8547.678</v>
      </c>
      <c r="C142" s="31">
        <f>E142-B142</f>
        <v>-2008.2479999999996</v>
      </c>
      <c r="D142" s="32"/>
      <c r="E142" s="31">
        <v>6539.43</v>
      </c>
      <c r="F142" s="68">
        <f>B142*1</f>
        <v>8547.678</v>
      </c>
      <c r="G142" s="69">
        <f>(2.027+1.99+0.46+5.78)*493.8</f>
        <v>5064.906600000001</v>
      </c>
      <c r="H142" s="31">
        <f>F142-G142+C142</f>
        <v>1474.5233999999991</v>
      </c>
      <c r="I142" s="98" t="s">
        <v>31</v>
      </c>
      <c r="J142" s="86">
        <f>0.99*493.8+2.78*493.8</f>
        <v>1861.626</v>
      </c>
    </row>
    <row r="143" spans="1:10" ht="13.5" thickBot="1">
      <c r="A143" s="186"/>
      <c r="B143" s="33"/>
      <c r="C143" s="34"/>
      <c r="D143" s="34"/>
      <c r="E143" s="35"/>
      <c r="F143" s="72"/>
      <c r="G143" s="71"/>
      <c r="H143" s="78"/>
      <c r="I143" s="16" t="s">
        <v>69</v>
      </c>
      <c r="J143" s="17">
        <v>228</v>
      </c>
    </row>
    <row r="144" spans="1:10" ht="13.5" thickBot="1">
      <c r="A144" s="188" t="s">
        <v>14</v>
      </c>
      <c r="B144" s="30">
        <f>17.31*493.8</f>
        <v>8547.678</v>
      </c>
      <c r="C144" s="31">
        <f>E144-B144</f>
        <v>-2910.6279999999997</v>
      </c>
      <c r="D144" s="32"/>
      <c r="E144" s="31">
        <v>5637.05</v>
      </c>
      <c r="F144" s="68">
        <f>B144*1</f>
        <v>8547.678</v>
      </c>
      <c r="G144" s="69">
        <f>(2.027+1.99+0.46+5.78)*493.8</f>
        <v>5064.906600000001</v>
      </c>
      <c r="H144" s="31">
        <f>F144-G144+C144</f>
        <v>572.143399999999</v>
      </c>
      <c r="I144" s="98" t="s">
        <v>31</v>
      </c>
      <c r="J144" s="86">
        <f>0.99*493.8+2.78*493.8</f>
        <v>1861.626</v>
      </c>
    </row>
    <row r="145" spans="1:10" ht="12.75">
      <c r="A145" s="186"/>
      <c r="B145" s="42"/>
      <c r="C145" s="43"/>
      <c r="D145" s="43"/>
      <c r="E145" s="44"/>
      <c r="F145" s="140"/>
      <c r="G145" s="75"/>
      <c r="H145" s="157"/>
      <c r="I145" s="16" t="s">
        <v>69</v>
      </c>
      <c r="J145" s="17">
        <v>228</v>
      </c>
    </row>
    <row r="146" spans="1:10" ht="12.75">
      <c r="A146" s="186"/>
      <c r="B146" s="33"/>
      <c r="C146" s="34"/>
      <c r="D146" s="34"/>
      <c r="E146" s="35"/>
      <c r="F146" s="72"/>
      <c r="G146" s="71"/>
      <c r="H146" s="78"/>
      <c r="I146" s="88" t="s">
        <v>71</v>
      </c>
      <c r="J146" s="17">
        <v>585.5</v>
      </c>
    </row>
    <row r="147" spans="1:10" ht="12.75">
      <c r="A147" s="186"/>
      <c r="B147" s="33"/>
      <c r="C147" s="34"/>
      <c r="D147" s="34"/>
      <c r="E147" s="35"/>
      <c r="F147" s="72"/>
      <c r="G147" s="71"/>
      <c r="H147" s="78"/>
      <c r="I147" s="101" t="s">
        <v>73</v>
      </c>
      <c r="J147" s="17">
        <v>1497</v>
      </c>
    </row>
    <row r="148" spans="1:10" ht="13.5" thickBot="1">
      <c r="A148" s="186"/>
      <c r="B148" s="33"/>
      <c r="C148" s="34"/>
      <c r="D148" s="34"/>
      <c r="E148" s="35"/>
      <c r="F148" s="72"/>
      <c r="G148" s="71"/>
      <c r="H148" s="78"/>
      <c r="I148" s="102" t="s">
        <v>27</v>
      </c>
      <c r="J148" s="92">
        <v>1200</v>
      </c>
    </row>
    <row r="149" spans="1:10" ht="13.5" thickBot="1">
      <c r="A149" s="185" t="s">
        <v>15</v>
      </c>
      <c r="B149" s="30">
        <f>17.31*493.8</f>
        <v>8547.678</v>
      </c>
      <c r="C149" s="31">
        <f>E149-B149</f>
        <v>458.4519999999993</v>
      </c>
      <c r="D149" s="32"/>
      <c r="E149" s="31">
        <v>9006.13</v>
      </c>
      <c r="F149" s="68">
        <f>B149*1</f>
        <v>8547.678</v>
      </c>
      <c r="G149" s="69">
        <f>(2.027+1.99+0.46+5.78)*493.8</f>
        <v>5064.906600000001</v>
      </c>
      <c r="H149" s="31">
        <f>F149-G149+C149</f>
        <v>3941.223399999998</v>
      </c>
      <c r="I149" s="98" t="s">
        <v>31</v>
      </c>
      <c r="J149" s="86">
        <f>0.99*493.8+2.78*493.8</f>
        <v>1861.626</v>
      </c>
    </row>
    <row r="150" spans="1:10" ht="12.75">
      <c r="A150" s="186"/>
      <c r="B150" s="95"/>
      <c r="C150" s="54"/>
      <c r="D150" s="54"/>
      <c r="E150" s="78"/>
      <c r="F150" s="72"/>
      <c r="G150" s="71"/>
      <c r="H150" s="78"/>
      <c r="I150" s="15" t="s">
        <v>72</v>
      </c>
      <c r="J150" s="22">
        <v>510</v>
      </c>
    </row>
    <row r="151" spans="1:10" ht="13.5" thickBot="1">
      <c r="A151" s="186"/>
      <c r="B151" s="95"/>
      <c r="C151" s="34" t="s">
        <v>24</v>
      </c>
      <c r="D151" s="34"/>
      <c r="E151" s="35"/>
      <c r="F151" s="72"/>
      <c r="G151" s="71"/>
      <c r="H151" s="78"/>
      <c r="I151" s="99" t="s">
        <v>29</v>
      </c>
      <c r="J151" s="14">
        <v>1806</v>
      </c>
    </row>
    <row r="152" spans="1:10" ht="13.5" thickBot="1">
      <c r="A152" s="188" t="s">
        <v>16</v>
      </c>
      <c r="B152" s="30">
        <f>17.31*493.8</f>
        <v>8547.678</v>
      </c>
      <c r="C152" s="31">
        <f>E152-B152</f>
        <v>-601.0779999999995</v>
      </c>
      <c r="D152" s="32"/>
      <c r="E152" s="47">
        <v>7946.6</v>
      </c>
      <c r="F152" s="73">
        <f>B152*1</f>
        <v>8547.678</v>
      </c>
      <c r="G152" s="69">
        <f>(2.027+1.99+0.46+5.78)*493.8</f>
        <v>5064.906600000001</v>
      </c>
      <c r="H152" s="46">
        <f>F152-G152+C152</f>
        <v>2881.693399999999</v>
      </c>
      <c r="I152" s="98" t="s">
        <v>31</v>
      </c>
      <c r="J152" s="86">
        <f>0.99*493.8+2.78*493.8</f>
        <v>1861.626</v>
      </c>
    </row>
    <row r="153" spans="1:10" ht="9.75" customHeight="1" thickBot="1">
      <c r="A153" s="186"/>
      <c r="B153" s="138"/>
      <c r="C153" s="43"/>
      <c r="D153" s="43"/>
      <c r="E153" s="43"/>
      <c r="F153" s="140"/>
      <c r="G153" s="75"/>
      <c r="H153" s="157"/>
      <c r="I153" s="120" t="s">
        <v>24</v>
      </c>
      <c r="J153" s="94" t="s">
        <v>24</v>
      </c>
    </row>
    <row r="154" spans="1:10" ht="13.5" thickBot="1">
      <c r="A154" s="185" t="s">
        <v>17</v>
      </c>
      <c r="B154" s="49">
        <f>17.31*493.8</f>
        <v>8547.678</v>
      </c>
      <c r="C154" s="50">
        <f>E154-B154</f>
        <v>-2781.1579999999994</v>
      </c>
      <c r="D154" s="51"/>
      <c r="E154" s="52">
        <v>5766.52</v>
      </c>
      <c r="F154" s="77">
        <f>B154*1</f>
        <v>8547.678</v>
      </c>
      <c r="G154" s="69">
        <f>(2.027+1.99+0.46+5.78)*493.8</f>
        <v>5064.906600000001</v>
      </c>
      <c r="H154" s="31">
        <f>F154-G154+C154</f>
        <v>701.6133999999993</v>
      </c>
      <c r="I154" s="98" t="s">
        <v>31</v>
      </c>
      <c r="J154" s="86">
        <f>0.99*493.8+2.78*493.8</f>
        <v>1861.626</v>
      </c>
    </row>
    <row r="155" spans="1:10" ht="24">
      <c r="A155" s="186"/>
      <c r="B155" s="147"/>
      <c r="C155" s="148"/>
      <c r="D155" s="148"/>
      <c r="E155" s="149"/>
      <c r="F155" s="150"/>
      <c r="G155" s="71"/>
      <c r="H155" s="78"/>
      <c r="I155" s="88" t="s">
        <v>74</v>
      </c>
      <c r="J155" s="17">
        <v>302</v>
      </c>
    </row>
    <row r="156" spans="1:10" ht="13.5" thickBot="1">
      <c r="A156" s="186"/>
      <c r="B156" s="95"/>
      <c r="C156" s="34"/>
      <c r="D156" s="34"/>
      <c r="E156" s="34"/>
      <c r="F156" s="72"/>
      <c r="G156" s="71"/>
      <c r="H156" s="78"/>
      <c r="I156" s="102" t="s">
        <v>27</v>
      </c>
      <c r="J156" s="92">
        <v>1200</v>
      </c>
    </row>
    <row r="157" spans="1:10" ht="13.5" thickBot="1">
      <c r="A157" s="185" t="s">
        <v>18</v>
      </c>
      <c r="B157" s="49">
        <f>17.31*493.8004</f>
        <v>8547.684924</v>
      </c>
      <c r="C157" s="31">
        <f>E157-B157</f>
        <v>2315.5050760000013</v>
      </c>
      <c r="D157" s="32"/>
      <c r="E157" s="53">
        <v>10863.19</v>
      </c>
      <c r="F157" s="68">
        <f>B157*1</f>
        <v>8547.684924</v>
      </c>
      <c r="G157" s="69">
        <f>(2.027+1.99+0.46+5.78)*493.8</f>
        <v>5064.906600000001</v>
      </c>
      <c r="H157" s="31">
        <f>F157-G157+C157</f>
        <v>5798.283399999999</v>
      </c>
      <c r="I157" s="98" t="s">
        <v>31</v>
      </c>
      <c r="J157" s="86">
        <f>0.99*493.8+2.78*493.8</f>
        <v>1861.626</v>
      </c>
    </row>
    <row r="158" spans="1:10" ht="12.75">
      <c r="A158" s="186"/>
      <c r="B158" s="95"/>
      <c r="C158" s="54"/>
      <c r="D158" s="54"/>
      <c r="E158" s="54"/>
      <c r="F158" s="72"/>
      <c r="G158" s="71"/>
      <c r="H158" s="78"/>
      <c r="I158" s="151" t="s">
        <v>76</v>
      </c>
      <c r="J158" s="17">
        <v>0</v>
      </c>
    </row>
    <row r="159" spans="1:10" ht="39.75" customHeight="1">
      <c r="A159" s="186"/>
      <c r="B159" s="95"/>
      <c r="C159" s="54"/>
      <c r="D159" s="54"/>
      <c r="E159" s="54"/>
      <c r="F159" s="72"/>
      <c r="G159" s="71"/>
      <c r="H159" s="78"/>
      <c r="I159" s="111" t="s">
        <v>82</v>
      </c>
      <c r="J159" s="17">
        <v>5699</v>
      </c>
    </row>
    <row r="160" spans="1:10" ht="24">
      <c r="A160" s="186"/>
      <c r="B160" s="95"/>
      <c r="C160" s="54"/>
      <c r="D160" s="54"/>
      <c r="E160" s="54"/>
      <c r="F160" s="72"/>
      <c r="G160" s="71"/>
      <c r="H160" s="78"/>
      <c r="I160" s="15" t="s">
        <v>81</v>
      </c>
      <c r="J160" s="17">
        <v>95</v>
      </c>
    </row>
    <row r="161" spans="1:10" ht="27" customHeight="1" thickBot="1">
      <c r="A161" s="187"/>
      <c r="B161" s="139"/>
      <c r="C161" s="144"/>
      <c r="D161" s="144"/>
      <c r="E161" s="144"/>
      <c r="F161" s="141"/>
      <c r="G161" s="76"/>
      <c r="H161" s="145"/>
      <c r="I161" s="169" t="s">
        <v>75</v>
      </c>
      <c r="J161" s="170">
        <v>1785.5</v>
      </c>
    </row>
    <row r="162" spans="1:10" ht="13.5" thickBot="1">
      <c r="A162" s="185" t="s">
        <v>19</v>
      </c>
      <c r="B162" s="49">
        <f>17.31*493.8004</f>
        <v>8547.684924</v>
      </c>
      <c r="C162" s="31">
        <f>E162-B162</f>
        <v>-2734.844923999999</v>
      </c>
      <c r="D162" s="32"/>
      <c r="E162" s="53">
        <v>5812.84</v>
      </c>
      <c r="F162" s="68">
        <f>B162*1</f>
        <v>8547.684924</v>
      </c>
      <c r="G162" s="69">
        <f>(2.027+1.99+0.46+5.78)*493.8</f>
        <v>5064.906600000001</v>
      </c>
      <c r="H162" s="31">
        <f>F162-G162+C162</f>
        <v>747.933399999999</v>
      </c>
      <c r="I162" s="98" t="s">
        <v>31</v>
      </c>
      <c r="J162" s="86">
        <f>0.99*493.8+2.78*493.8</f>
        <v>1861.626</v>
      </c>
    </row>
    <row r="163" spans="1:10" ht="13.5" thickBot="1">
      <c r="A163" s="187"/>
      <c r="B163" s="139"/>
      <c r="C163" s="37"/>
      <c r="D163" s="37"/>
      <c r="E163" s="37"/>
      <c r="F163" s="141"/>
      <c r="G163" s="76"/>
      <c r="H163" s="145"/>
      <c r="I163" s="171" t="s">
        <v>77</v>
      </c>
      <c r="J163" s="114">
        <v>950</v>
      </c>
    </row>
    <row r="164" spans="1:10" ht="13.5" thickBot="1">
      <c r="A164" s="185" t="s">
        <v>20</v>
      </c>
      <c r="B164" s="49">
        <f>17.31*493.8004</f>
        <v>8547.684924</v>
      </c>
      <c r="C164" s="31">
        <f>E164-B164</f>
        <v>2643.9350760000016</v>
      </c>
      <c r="D164" s="32"/>
      <c r="E164" s="31">
        <v>11191.62</v>
      </c>
      <c r="F164" s="68">
        <f>B164*1</f>
        <v>8547.684924</v>
      </c>
      <c r="G164" s="69">
        <f>(2.027+1.99+0.46+5.78)*493.8</f>
        <v>5064.906600000001</v>
      </c>
      <c r="H164" s="31">
        <f>F164-G164+C164</f>
        <v>6126.7134</v>
      </c>
      <c r="I164" s="146" t="s">
        <v>31</v>
      </c>
      <c r="J164" s="86">
        <f>0.99*493.8+2.78*493.8</f>
        <v>1861.626</v>
      </c>
    </row>
    <row r="165" spans="1:10" ht="12.75">
      <c r="A165" s="186"/>
      <c r="B165" s="147"/>
      <c r="C165" s="54"/>
      <c r="D165" s="54"/>
      <c r="E165" s="78"/>
      <c r="F165" s="72"/>
      <c r="G165" s="71"/>
      <c r="H165" s="35"/>
      <c r="I165" s="111" t="s">
        <v>79</v>
      </c>
      <c r="J165" s="18">
        <v>1020</v>
      </c>
    </row>
    <row r="166" spans="1:10" ht="12.75">
      <c r="A166" s="186"/>
      <c r="B166" s="147"/>
      <c r="C166" s="54"/>
      <c r="D166" s="54"/>
      <c r="E166" s="78"/>
      <c r="F166" s="72"/>
      <c r="G166" s="71"/>
      <c r="H166" s="35"/>
      <c r="I166" s="151" t="s">
        <v>78</v>
      </c>
      <c r="J166" s="18">
        <v>150</v>
      </c>
    </row>
    <row r="167" spans="1:10" ht="13.5" thickBot="1">
      <c r="A167" s="187"/>
      <c r="B167" s="48"/>
      <c r="C167" s="37"/>
      <c r="D167" s="37"/>
      <c r="E167" s="38"/>
      <c r="F167" s="141"/>
      <c r="G167" s="76"/>
      <c r="H167" s="38"/>
      <c r="I167" s="167" t="s">
        <v>92</v>
      </c>
      <c r="J167" s="168">
        <v>2086.78</v>
      </c>
    </row>
    <row r="168" spans="1:10" ht="13.5" thickBot="1">
      <c r="A168" s="4" t="s">
        <v>21</v>
      </c>
      <c r="B168" s="58">
        <f>SUM(B132:B164)</f>
        <v>102572.156772</v>
      </c>
      <c r="C168" s="59">
        <f>SUM(C132:C164)</f>
        <v>-10208.816771999996</v>
      </c>
      <c r="D168" s="122"/>
      <c r="E168" s="60">
        <f>SUM(E132:E167)</f>
        <v>92363.34</v>
      </c>
      <c r="F168" s="142">
        <f>SUM(F132:F164)</f>
        <v>102572.156772</v>
      </c>
      <c r="G168" s="79">
        <f>SUM(G132:G164)</f>
        <v>60778.87920000002</v>
      </c>
      <c r="H168" s="28">
        <f>SUM(H132:H164)</f>
        <v>31584.460799999986</v>
      </c>
      <c r="I168" s="123"/>
      <c r="J168" s="124"/>
    </row>
    <row r="169" spans="1:10" ht="13.5" thickBot="1">
      <c r="A169" s="125"/>
      <c r="B169" s="126"/>
      <c r="C169" s="127"/>
      <c r="D169" s="127"/>
      <c r="E169" s="128"/>
      <c r="F169" s="129"/>
      <c r="G169" s="129"/>
      <c r="H169" s="129"/>
      <c r="I169" s="82" t="s">
        <v>22</v>
      </c>
      <c r="J169" s="29">
        <f>SUM(J132:J167)</f>
        <v>90348.792</v>
      </c>
    </row>
    <row r="170" spans="1:10" ht="13.5" thickBot="1">
      <c r="A170" s="130"/>
      <c r="B170" s="131"/>
      <c r="C170" s="132"/>
      <c r="D170" s="132"/>
      <c r="E170" s="133"/>
      <c r="F170" s="223"/>
      <c r="G170" s="224"/>
      <c r="H170" s="224"/>
      <c r="I170" s="224"/>
      <c r="J170" s="158"/>
    </row>
    <row r="171" spans="1:10" ht="13.5" thickBot="1">
      <c r="A171" s="134"/>
      <c r="B171" s="135"/>
      <c r="C171" s="135"/>
      <c r="D171" s="135"/>
      <c r="E171" s="135"/>
      <c r="F171" s="135"/>
      <c r="G171" s="135"/>
      <c r="H171" s="135"/>
      <c r="I171" s="81" t="s">
        <v>65</v>
      </c>
      <c r="J171" s="159">
        <f>H168+J131-J169</f>
        <v>-120453.50066666669</v>
      </c>
    </row>
    <row r="172" spans="1:10" ht="12.75">
      <c r="A172" s="134"/>
      <c r="B172" s="135"/>
      <c r="C172" s="135"/>
      <c r="D172" s="135"/>
      <c r="E172" s="135"/>
      <c r="F172" s="135"/>
      <c r="G172" s="135"/>
      <c r="H172" s="135"/>
      <c r="I172" s="135"/>
      <c r="J172" s="135"/>
    </row>
    <row r="174" ht="12.75">
      <c r="A174" t="s">
        <v>91</v>
      </c>
    </row>
    <row r="209" spans="1:10" ht="15" customHeight="1">
      <c r="A209" s="197" t="s">
        <v>80</v>
      </c>
      <c r="B209" s="197"/>
      <c r="C209" s="197"/>
      <c r="D209" s="197"/>
      <c r="E209" s="197"/>
      <c r="F209" s="197"/>
      <c r="G209" s="197"/>
      <c r="H209" s="197"/>
      <c r="I209" s="197"/>
      <c r="J209" s="197"/>
    </row>
    <row r="210" spans="1:10" ht="15" customHeight="1" thickBot="1">
      <c r="A210" s="198" t="s">
        <v>25</v>
      </c>
      <c r="B210" s="198"/>
      <c r="C210" s="198"/>
      <c r="D210" s="198"/>
      <c r="E210" s="198"/>
      <c r="F210" s="198"/>
      <c r="G210" s="198"/>
      <c r="H210" s="198"/>
      <c r="I210" s="198"/>
      <c r="J210" s="198"/>
    </row>
    <row r="211" spans="1:10" ht="13.5" thickBot="1">
      <c r="A211" s="199"/>
      <c r="B211" s="225" t="s">
        <v>23</v>
      </c>
      <c r="C211" s="226"/>
      <c r="D211" s="226"/>
      <c r="E211" s="227"/>
      <c r="F211" s="225" t="s">
        <v>26</v>
      </c>
      <c r="G211" s="226"/>
      <c r="H211" s="226"/>
      <c r="I211" s="226"/>
      <c r="J211" s="227"/>
    </row>
    <row r="212" spans="1:10" ht="13.5" thickBot="1">
      <c r="A212" s="200"/>
      <c r="B212" s="188" t="s">
        <v>0</v>
      </c>
      <c r="C212" s="206" t="s">
        <v>48</v>
      </c>
      <c r="D212" s="188" t="s">
        <v>1</v>
      </c>
      <c r="E212" s="188" t="s">
        <v>2</v>
      </c>
      <c r="F212" s="188" t="s">
        <v>3</v>
      </c>
      <c r="G212" s="188" t="s">
        <v>4</v>
      </c>
      <c r="H212" s="188" t="s">
        <v>5</v>
      </c>
      <c r="I212" s="192" t="s">
        <v>6</v>
      </c>
      <c r="J212" s="193"/>
    </row>
    <row r="213" spans="1:10" ht="33.75" customHeight="1" thickBot="1">
      <c r="A213" s="201"/>
      <c r="B213" s="205"/>
      <c r="C213" s="207"/>
      <c r="D213" s="205"/>
      <c r="E213" s="205"/>
      <c r="F213" s="191"/>
      <c r="G213" s="191"/>
      <c r="H213" s="191"/>
      <c r="I213" s="103" t="s">
        <v>7</v>
      </c>
      <c r="J213" s="104" t="s">
        <v>8</v>
      </c>
    </row>
    <row r="214" spans="1:10" ht="13.5" thickBot="1">
      <c r="A214" s="160" t="s">
        <v>83</v>
      </c>
      <c r="B214" s="228"/>
      <c r="C214" s="229"/>
      <c r="D214" s="229"/>
      <c r="E214" s="230"/>
      <c r="F214" s="161"/>
      <c r="G214" s="162"/>
      <c r="H214" s="163"/>
      <c r="I214" s="164" t="s">
        <v>84</v>
      </c>
      <c r="J214" s="165">
        <f>J171</f>
        <v>-120453.50066666669</v>
      </c>
    </row>
    <row r="215" spans="1:10" ht="13.5" thickBot="1">
      <c r="A215" s="185" t="s">
        <v>9</v>
      </c>
      <c r="B215" s="30">
        <f>17.31*493.8</f>
        <v>8547.678</v>
      </c>
      <c r="C215" s="31">
        <f>E215-B215</f>
        <v>-2891.178</v>
      </c>
      <c r="D215" s="32"/>
      <c r="E215" s="31">
        <v>5656.5</v>
      </c>
      <c r="F215" s="68">
        <f>B215*1</f>
        <v>8547.678</v>
      </c>
      <c r="G215" s="69">
        <f>(2.027+1.99+0.46+5.78)*493.8</f>
        <v>5064.906600000001</v>
      </c>
      <c r="H215" s="31">
        <f>F215-G215+C215</f>
        <v>591.5933999999988</v>
      </c>
      <c r="I215" s="98" t="s">
        <v>31</v>
      </c>
      <c r="J215" s="86">
        <f>3.77*493.8</f>
        <v>1861.626</v>
      </c>
    </row>
    <row r="216" spans="1:10" ht="12.75">
      <c r="A216" s="186"/>
      <c r="B216" s="33"/>
      <c r="C216" s="34"/>
      <c r="D216" s="34"/>
      <c r="E216" s="35"/>
      <c r="F216" s="70"/>
      <c r="G216" s="166"/>
      <c r="H216" s="78"/>
      <c r="I216" s="151" t="s">
        <v>78</v>
      </c>
      <c r="J216" s="18">
        <v>150</v>
      </c>
    </row>
    <row r="217" spans="1:10" ht="12.75">
      <c r="A217" s="186"/>
      <c r="B217" s="33"/>
      <c r="C217" s="34"/>
      <c r="D217" s="34"/>
      <c r="E217" s="35"/>
      <c r="F217" s="70"/>
      <c r="G217" s="166"/>
      <c r="H217" s="78"/>
      <c r="I217" s="15" t="s">
        <v>85</v>
      </c>
      <c r="J217" s="17">
        <v>1250</v>
      </c>
    </row>
    <row r="218" spans="1:10" ht="13.5" thickBot="1">
      <c r="A218" s="186"/>
      <c r="B218" s="33"/>
      <c r="C218" s="34"/>
      <c r="D218" s="34"/>
      <c r="E218" s="35"/>
      <c r="F218" s="70"/>
      <c r="G218" s="71"/>
      <c r="H218" s="78"/>
      <c r="I218" s="111" t="s">
        <v>86</v>
      </c>
      <c r="J218" s="17">
        <v>900</v>
      </c>
    </row>
    <row r="219" spans="1:10" ht="13.5" thickBot="1">
      <c r="A219" s="185" t="s">
        <v>10</v>
      </c>
      <c r="B219" s="30">
        <f>17.31*493.8</f>
        <v>8547.678</v>
      </c>
      <c r="C219" s="31">
        <f>E219-B219</f>
        <v>-3294.9480000000003</v>
      </c>
      <c r="D219" s="32"/>
      <c r="E219" s="39">
        <v>5252.73</v>
      </c>
      <c r="F219" s="68">
        <f>B219*1</f>
        <v>8547.678</v>
      </c>
      <c r="G219" s="69">
        <f>(2.027+1.99+0.46+5.78)*493.8</f>
        <v>5064.906600000001</v>
      </c>
      <c r="H219" s="31">
        <f>F219-G219+C219</f>
        <v>187.8233999999984</v>
      </c>
      <c r="I219" s="98" t="s">
        <v>31</v>
      </c>
      <c r="J219" s="86">
        <f>3.77*493.8</f>
        <v>1861.626</v>
      </c>
    </row>
    <row r="220" spans="1:10" ht="13.5" thickBot="1">
      <c r="A220" s="186"/>
      <c r="B220" s="33"/>
      <c r="C220" s="34"/>
      <c r="D220" s="34"/>
      <c r="E220" s="152"/>
      <c r="F220" s="70"/>
      <c r="G220" s="71"/>
      <c r="H220" s="78"/>
      <c r="I220" s="111" t="s">
        <v>87</v>
      </c>
      <c r="J220" s="17">
        <v>11400</v>
      </c>
    </row>
    <row r="221" spans="1:10" ht="13.5" thickBot="1">
      <c r="A221" s="188" t="s">
        <v>11</v>
      </c>
      <c r="B221" s="30">
        <f>17.31*493.8</f>
        <v>8547.678</v>
      </c>
      <c r="C221" s="31">
        <f>E221-B221</f>
        <v>-50.538000000000466</v>
      </c>
      <c r="D221" s="32"/>
      <c r="E221" s="39">
        <v>8497.14</v>
      </c>
      <c r="F221" s="73">
        <f>B221*1</f>
        <v>8547.678</v>
      </c>
      <c r="G221" s="69">
        <f>(2.027+1.99+0.46+5.78)*493.8</f>
        <v>5064.906600000001</v>
      </c>
      <c r="H221" s="46">
        <f>F221-G221+C221</f>
        <v>3432.2333999999983</v>
      </c>
      <c r="I221" s="98" t="s">
        <v>31</v>
      </c>
      <c r="J221" s="86">
        <f>3.77*493.8</f>
        <v>1861.626</v>
      </c>
    </row>
    <row r="222" spans="1:10" ht="13.5" thickBot="1">
      <c r="A222" s="186"/>
      <c r="B222" s="42"/>
      <c r="C222" s="43"/>
      <c r="D222" s="43"/>
      <c r="E222" s="44"/>
      <c r="F222" s="74"/>
      <c r="G222" s="75"/>
      <c r="H222" s="157"/>
      <c r="I222" s="151" t="s">
        <v>78</v>
      </c>
      <c r="J222" s="18">
        <v>150</v>
      </c>
    </row>
    <row r="223" spans="1:10" ht="13.5" thickBot="1">
      <c r="A223" s="185" t="s">
        <v>12</v>
      </c>
      <c r="B223" s="30">
        <f>17.31*493.8</f>
        <v>8547.678</v>
      </c>
      <c r="C223" s="31">
        <f>E223-B223</f>
        <v>380.8019999999997</v>
      </c>
      <c r="D223" s="32"/>
      <c r="E223" s="31">
        <v>8928.48</v>
      </c>
      <c r="F223" s="68">
        <f>B223*1</f>
        <v>8547.678</v>
      </c>
      <c r="G223" s="69">
        <f>(2.027+1.99+0.46+5.78)*493.8</f>
        <v>5064.906600000001</v>
      </c>
      <c r="H223" s="31">
        <f>F223-G223+C223</f>
        <v>3863.5733999999984</v>
      </c>
      <c r="I223" s="146" t="s">
        <v>31</v>
      </c>
      <c r="J223" s="86">
        <f>3.77*493.8</f>
        <v>1861.626</v>
      </c>
    </row>
    <row r="224" spans="1:10" ht="11.25" customHeight="1" thickBot="1">
      <c r="A224" s="186"/>
      <c r="B224" s="33"/>
      <c r="C224" s="34"/>
      <c r="D224" s="34"/>
      <c r="E224" s="35"/>
      <c r="F224" s="70"/>
      <c r="G224" s="71"/>
      <c r="H224" s="78"/>
      <c r="I224" s="121" t="s">
        <v>24</v>
      </c>
      <c r="J224" s="94" t="s">
        <v>24</v>
      </c>
    </row>
    <row r="225" spans="1:10" ht="13.5" thickBot="1">
      <c r="A225" s="185" t="s">
        <v>13</v>
      </c>
      <c r="B225" s="30">
        <f>18.17*493.8</f>
        <v>8972.346000000001</v>
      </c>
      <c r="C225" s="31">
        <f>E225-B225</f>
        <v>-1222.0460000000012</v>
      </c>
      <c r="D225" s="40"/>
      <c r="E225" s="31">
        <v>7750.3</v>
      </c>
      <c r="F225" s="68">
        <f>B225*1</f>
        <v>8972.346000000001</v>
      </c>
      <c r="G225" s="69">
        <f>(2.027+1.99+0.46+5.78)*493.8</f>
        <v>5064.906600000001</v>
      </c>
      <c r="H225" s="31">
        <f>F225-G225+C225</f>
        <v>2685.393399999999</v>
      </c>
      <c r="I225" s="98" t="s">
        <v>31</v>
      </c>
      <c r="J225" s="86">
        <f>3.77*493.8</f>
        <v>1861.626</v>
      </c>
    </row>
    <row r="226" spans="1:10" ht="12.75">
      <c r="A226" s="186"/>
      <c r="B226" s="33"/>
      <c r="C226" s="34"/>
      <c r="D226" s="34"/>
      <c r="E226" s="35"/>
      <c r="F226" s="70"/>
      <c r="G226" s="166"/>
      <c r="H226" s="78"/>
      <c r="I226" s="15" t="s">
        <v>88</v>
      </c>
      <c r="J226" s="17">
        <v>1500</v>
      </c>
    </row>
    <row r="227" spans="1:10" ht="24.75" thickBot="1">
      <c r="A227" s="186"/>
      <c r="B227" s="33"/>
      <c r="C227" s="34"/>
      <c r="D227" s="34"/>
      <c r="E227" s="35"/>
      <c r="F227" s="70"/>
      <c r="G227" s="71"/>
      <c r="H227" s="78"/>
      <c r="I227" s="88" t="s">
        <v>89</v>
      </c>
      <c r="J227" s="17">
        <v>302</v>
      </c>
    </row>
    <row r="228" spans="1:10" ht="13.5" thickBot="1">
      <c r="A228" s="188" t="s">
        <v>14</v>
      </c>
      <c r="B228" s="30">
        <f>18.17*493.8</f>
        <v>8972.346000000001</v>
      </c>
      <c r="C228" s="31">
        <f>E228-B228</f>
        <v>-122.41600000000108</v>
      </c>
      <c r="D228" s="32"/>
      <c r="E228" s="31">
        <v>8849.93</v>
      </c>
      <c r="F228" s="68">
        <f>B228*1</f>
        <v>8972.346000000001</v>
      </c>
      <c r="G228" s="69">
        <f>(2.027+1.99+0.46+5.78)*493.8</f>
        <v>5064.906600000001</v>
      </c>
      <c r="H228" s="31">
        <f>F228-G228+C228</f>
        <v>3785.023399999999</v>
      </c>
      <c r="I228" s="98" t="s">
        <v>31</v>
      </c>
      <c r="J228" s="86">
        <f>3.77*493.8</f>
        <v>1861.626</v>
      </c>
    </row>
    <row r="229" spans="1:11" ht="13.5" thickBot="1">
      <c r="A229" s="186"/>
      <c r="B229" s="33"/>
      <c r="C229" s="34"/>
      <c r="D229" s="34"/>
      <c r="E229" s="35"/>
      <c r="F229" s="70"/>
      <c r="G229" s="71"/>
      <c r="H229" s="78"/>
      <c r="I229" s="102" t="s">
        <v>27</v>
      </c>
      <c r="J229" s="92">
        <v>1113</v>
      </c>
      <c r="K229" t="s">
        <v>90</v>
      </c>
    </row>
    <row r="230" spans="1:10" ht="13.5" thickBot="1">
      <c r="A230" s="185" t="s">
        <v>15</v>
      </c>
      <c r="B230" s="30">
        <f>18.17*493.8</f>
        <v>8972.346000000001</v>
      </c>
      <c r="C230" s="31">
        <f>E230-B230</f>
        <v>-939.4860000000017</v>
      </c>
      <c r="D230" s="32"/>
      <c r="E230" s="31">
        <v>8032.86</v>
      </c>
      <c r="F230" s="68">
        <f>B230*1</f>
        <v>8972.346000000001</v>
      </c>
      <c r="G230" s="69">
        <f>(2.027+1.99+0.46+5.78)*493.8</f>
        <v>5064.906600000001</v>
      </c>
      <c r="H230" s="31">
        <f>F230-G230+C230</f>
        <v>2967.9533999999985</v>
      </c>
      <c r="I230" s="98" t="s">
        <v>31</v>
      </c>
      <c r="J230" s="86">
        <f>3.77*493.8</f>
        <v>1861.626</v>
      </c>
    </row>
    <row r="231" spans="1:10" ht="12.75">
      <c r="A231" s="186"/>
      <c r="B231" s="33"/>
      <c r="C231" s="34"/>
      <c r="D231" s="34"/>
      <c r="E231" s="35"/>
      <c r="F231" s="70"/>
      <c r="G231" s="71"/>
      <c r="H231" s="35"/>
      <c r="I231" s="91" t="s">
        <v>94</v>
      </c>
      <c r="J231" s="22">
        <v>212</v>
      </c>
    </row>
    <row r="232" spans="1:10" ht="13.5" thickBot="1">
      <c r="A232" s="186"/>
      <c r="B232" s="33"/>
      <c r="C232" s="34" t="s">
        <v>24</v>
      </c>
      <c r="D232" s="34"/>
      <c r="E232" s="35"/>
      <c r="F232" s="70"/>
      <c r="G232" s="71"/>
      <c r="H232" s="35"/>
      <c r="I232" s="99" t="s">
        <v>29</v>
      </c>
      <c r="J232" s="14">
        <v>1806</v>
      </c>
    </row>
    <row r="233" spans="1:10" ht="13.5" thickBot="1">
      <c r="A233" s="188" t="s">
        <v>16</v>
      </c>
      <c r="B233" s="173">
        <f>18.17*493.8004</f>
        <v>8972.353268</v>
      </c>
      <c r="C233" s="46">
        <f>E233-B233</f>
        <v>-2000.033268000001</v>
      </c>
      <c r="D233" s="45"/>
      <c r="E233" s="174">
        <v>6972.32</v>
      </c>
      <c r="F233" s="73">
        <f>B233*1</f>
        <v>8972.353268</v>
      </c>
      <c r="G233" s="175">
        <f>(2.027+1.99+0.46+5.78)*493.8</f>
        <v>5064.906600000001</v>
      </c>
      <c r="H233" s="46">
        <f>F233-G233+C233</f>
        <v>1907.4133999999985</v>
      </c>
      <c r="I233" s="98" t="s">
        <v>31</v>
      </c>
      <c r="J233" s="86">
        <f>3.77*493.8</f>
        <v>1861.626</v>
      </c>
    </row>
    <row r="234" spans="1:10" ht="24">
      <c r="A234" s="186"/>
      <c r="B234" s="42"/>
      <c r="C234" s="43"/>
      <c r="D234" s="43"/>
      <c r="E234" s="44"/>
      <c r="F234" s="74"/>
      <c r="G234" s="75"/>
      <c r="H234" s="157"/>
      <c r="I234" s="176" t="s">
        <v>95</v>
      </c>
      <c r="J234" s="17">
        <v>1822.5</v>
      </c>
    </row>
    <row r="235" spans="1:10" ht="13.5" thickBot="1">
      <c r="A235" s="172"/>
      <c r="B235" s="48"/>
      <c r="C235" s="37"/>
      <c r="D235" s="37"/>
      <c r="E235" s="38"/>
      <c r="F235" s="36"/>
      <c r="G235" s="76"/>
      <c r="H235" s="145"/>
      <c r="I235" s="102" t="s">
        <v>27</v>
      </c>
      <c r="J235" s="17">
        <v>1720</v>
      </c>
    </row>
    <row r="236" spans="1:10" ht="13.5" thickBot="1">
      <c r="A236" s="185" t="s">
        <v>17</v>
      </c>
      <c r="B236" s="30">
        <f>18.17*493.8004</f>
        <v>8972.353268</v>
      </c>
      <c r="C236" s="50">
        <f>E236-B236</f>
        <v>-1034.1032680000008</v>
      </c>
      <c r="D236" s="51"/>
      <c r="E236" s="52">
        <v>7938.25</v>
      </c>
      <c r="F236" s="77">
        <f>B236*1</f>
        <v>8972.353268</v>
      </c>
      <c r="G236" s="69">
        <f>(2.027+1.99+0.46+5.78)*493.8</f>
        <v>5064.906600000001</v>
      </c>
      <c r="H236" s="31">
        <f>F236-G236+C236</f>
        <v>2873.343399999999</v>
      </c>
      <c r="I236" s="98" t="s">
        <v>31</v>
      </c>
      <c r="J236" s="86">
        <f>3.77*493.8</f>
        <v>1861.626</v>
      </c>
    </row>
    <row r="237" spans="1:10" ht="11.25" customHeight="1" thickBot="1">
      <c r="A237" s="186"/>
      <c r="B237" s="153"/>
      <c r="C237" s="154"/>
      <c r="D237" s="154"/>
      <c r="E237" s="155"/>
      <c r="F237" s="156"/>
      <c r="G237" s="71"/>
      <c r="H237" s="78"/>
      <c r="I237" s="119" t="s">
        <v>24</v>
      </c>
      <c r="J237" s="94" t="s">
        <v>24</v>
      </c>
    </row>
    <row r="238" spans="1:10" ht="13.5" thickBot="1">
      <c r="A238" s="185" t="s">
        <v>18</v>
      </c>
      <c r="B238" s="30">
        <f>18.17*493.8004</f>
        <v>8972.353268</v>
      </c>
      <c r="C238" s="31">
        <f>E238-B238</f>
        <v>130.00673199999983</v>
      </c>
      <c r="D238" s="32"/>
      <c r="E238" s="53">
        <v>9102.36</v>
      </c>
      <c r="F238" s="68">
        <f>B238*1</f>
        <v>8972.353268</v>
      </c>
      <c r="G238" s="69">
        <f>(2.027+1.99+0.46+5.78)*493.8</f>
        <v>5064.906600000001</v>
      </c>
      <c r="H238" s="31">
        <f>F238-G238+C238</f>
        <v>4037.4533999999994</v>
      </c>
      <c r="I238" s="98" t="s">
        <v>31</v>
      </c>
      <c r="J238" s="86">
        <f>3.77*493.8</f>
        <v>1861.626</v>
      </c>
    </row>
    <row r="239" spans="1:10" ht="13.5" thickBot="1">
      <c r="A239" s="186"/>
      <c r="B239" s="33"/>
      <c r="C239" s="34"/>
      <c r="D239" s="34"/>
      <c r="E239" s="34"/>
      <c r="F239" s="70"/>
      <c r="G239" s="71"/>
      <c r="H239" s="78"/>
      <c r="I239" s="151" t="s">
        <v>96</v>
      </c>
      <c r="J239" s="17">
        <v>1750</v>
      </c>
    </row>
    <row r="240" spans="1:10" ht="13.5" thickBot="1">
      <c r="A240" s="185" t="s">
        <v>19</v>
      </c>
      <c r="B240" s="173">
        <f>18.17*493.8004</f>
        <v>8972.353268</v>
      </c>
      <c r="C240" s="46">
        <f>E240-B240</f>
        <v>-3015.243268000001</v>
      </c>
      <c r="D240" s="45"/>
      <c r="E240" s="177">
        <v>5957.11</v>
      </c>
      <c r="F240" s="73">
        <f>B240*1</f>
        <v>8972.353268</v>
      </c>
      <c r="G240" s="175">
        <f>(2.027+1.99+0.46+5.78)*493.8</f>
        <v>5064.906600000001</v>
      </c>
      <c r="H240" s="46">
        <f>F240-G240+C240</f>
        <v>892.2033999999985</v>
      </c>
      <c r="I240" s="98" t="s">
        <v>31</v>
      </c>
      <c r="J240" s="86">
        <f>3.77*493.8</f>
        <v>1861.626</v>
      </c>
    </row>
    <row r="241" spans="1:10" ht="12.75">
      <c r="A241" s="186"/>
      <c r="B241" s="138"/>
      <c r="C241" s="178"/>
      <c r="D241" s="178"/>
      <c r="E241" s="157"/>
      <c r="F241" s="140"/>
      <c r="G241" s="179"/>
      <c r="H241" s="157"/>
      <c r="I241" s="111" t="s">
        <v>97</v>
      </c>
      <c r="J241" s="18">
        <v>1400</v>
      </c>
    </row>
    <row r="242" spans="1:10" ht="13.5" thickBot="1">
      <c r="A242" s="187"/>
      <c r="B242" s="48"/>
      <c r="C242" s="37"/>
      <c r="D242" s="37"/>
      <c r="E242" s="38"/>
      <c r="F242" s="36"/>
      <c r="G242" s="76"/>
      <c r="H242" s="38"/>
      <c r="I242" s="151" t="s">
        <v>98</v>
      </c>
      <c r="J242" s="114">
        <v>300</v>
      </c>
    </row>
    <row r="243" spans="1:10" ht="13.5" thickBot="1">
      <c r="A243" s="185" t="s">
        <v>20</v>
      </c>
      <c r="B243" s="30">
        <f>18.17*493.8004</f>
        <v>8972.353268</v>
      </c>
      <c r="C243" s="31">
        <f>E243-B243</f>
        <v>752.4467319999985</v>
      </c>
      <c r="D243" s="32"/>
      <c r="E243" s="31">
        <v>9724.8</v>
      </c>
      <c r="F243" s="68">
        <f>B243*1</f>
        <v>8972.353268</v>
      </c>
      <c r="G243" s="69">
        <f>(2.027+1.99+0.46+5.78)*493.8</f>
        <v>5064.906600000001</v>
      </c>
      <c r="H243" s="31">
        <f>F243-G243+C243</f>
        <v>4659.893399999998</v>
      </c>
      <c r="I243" s="146" t="s">
        <v>31</v>
      </c>
      <c r="J243" s="86">
        <f>3.77*493.8</f>
        <v>1861.626</v>
      </c>
    </row>
    <row r="244" spans="1:10" ht="12.75">
      <c r="A244" s="186"/>
      <c r="B244" s="153"/>
      <c r="C244" s="54"/>
      <c r="D244" s="54"/>
      <c r="E244" s="78"/>
      <c r="F244" s="72"/>
      <c r="G244" s="71"/>
      <c r="H244" s="35"/>
      <c r="I244" s="111" t="s">
        <v>99</v>
      </c>
      <c r="J244" s="18">
        <v>1600</v>
      </c>
    </row>
    <row r="245" spans="1:10" ht="12.75">
      <c r="A245" s="186"/>
      <c r="B245" s="153"/>
      <c r="C245" s="54"/>
      <c r="D245" s="54"/>
      <c r="E245" s="78"/>
      <c r="F245" s="72"/>
      <c r="G245" s="71"/>
      <c r="H245" s="35"/>
      <c r="I245" s="151" t="s">
        <v>78</v>
      </c>
      <c r="J245" s="18">
        <v>150</v>
      </c>
    </row>
    <row r="246" spans="1:10" ht="12.75">
      <c r="A246" s="186"/>
      <c r="B246" s="153"/>
      <c r="C246" s="54"/>
      <c r="D246" s="54"/>
      <c r="E246" s="78"/>
      <c r="F246" s="72"/>
      <c r="G246" s="71"/>
      <c r="H246" s="35"/>
      <c r="I246" s="184" t="s">
        <v>100</v>
      </c>
      <c r="J246" s="18">
        <v>50</v>
      </c>
    </row>
    <row r="247" spans="1:10" ht="13.5" thickBot="1">
      <c r="A247" s="187"/>
      <c r="B247" s="48"/>
      <c r="C247" s="144"/>
      <c r="D247" s="144"/>
      <c r="E247" s="145"/>
      <c r="F247" s="141"/>
      <c r="G247" s="76"/>
      <c r="H247" s="38"/>
      <c r="I247" s="167" t="s">
        <v>92</v>
      </c>
      <c r="J247" s="114">
        <v>550.05</v>
      </c>
    </row>
    <row r="248" spans="1:10" ht="13.5" thickBot="1">
      <c r="A248" s="4" t="s">
        <v>21</v>
      </c>
      <c r="B248" s="58">
        <f>SUM(B215:B243)</f>
        <v>105969.51634000005</v>
      </c>
      <c r="C248" s="182">
        <f>SUM(C215:C243)</f>
        <v>-13306.736340000009</v>
      </c>
      <c r="D248" s="182"/>
      <c r="E248" s="183">
        <f>SUM(E215:E247)</f>
        <v>92662.78000000001</v>
      </c>
      <c r="F248" s="142">
        <f>SUM(F215:F243)</f>
        <v>105969.51634000005</v>
      </c>
      <c r="G248" s="79">
        <f>SUM(G215:G243)</f>
        <v>60778.87920000002</v>
      </c>
      <c r="H248" s="28">
        <f>SUM(H215:H243)</f>
        <v>31883.90079999998</v>
      </c>
      <c r="I248" s="123"/>
      <c r="J248" s="124"/>
    </row>
    <row r="249" spans="1:10" ht="13.5" thickBot="1">
      <c r="A249" s="125"/>
      <c r="B249" s="126"/>
      <c r="C249" s="127"/>
      <c r="D249" s="127"/>
      <c r="E249" s="128"/>
      <c r="F249" s="80"/>
      <c r="G249" s="80"/>
      <c r="H249" s="80"/>
      <c r="I249" s="82" t="s">
        <v>22</v>
      </c>
      <c r="J249" s="29">
        <f>SUM(J215:J247)</f>
        <v>50465.06199999999</v>
      </c>
    </row>
    <row r="250" spans="1:10" ht="9.75" customHeight="1" thickBot="1">
      <c r="A250" s="130"/>
      <c r="B250" s="131"/>
      <c r="C250" s="132"/>
      <c r="D250" s="132"/>
      <c r="E250" s="133"/>
      <c r="F250" s="231"/>
      <c r="G250" s="232"/>
      <c r="H250" s="232"/>
      <c r="I250" s="232"/>
      <c r="J250" s="158"/>
    </row>
    <row r="251" spans="1:10" ht="13.5" thickBot="1">
      <c r="A251" s="134"/>
      <c r="B251" s="135"/>
      <c r="C251" s="135"/>
      <c r="D251" s="135"/>
      <c r="E251" s="135"/>
      <c r="F251" s="180"/>
      <c r="G251" s="180"/>
      <c r="H251" s="180"/>
      <c r="I251" s="181" t="s">
        <v>93</v>
      </c>
      <c r="J251" s="159">
        <f>H248+J214-J249</f>
        <v>-139034.6618666667</v>
      </c>
    </row>
    <row r="252" spans="1:10" ht="12.75">
      <c r="A252" t="s">
        <v>91</v>
      </c>
      <c r="B252" s="134"/>
      <c r="C252" s="134"/>
      <c r="D252" s="134"/>
      <c r="E252" s="134"/>
      <c r="F252" s="134"/>
      <c r="G252" s="134"/>
      <c r="H252" s="134"/>
      <c r="I252" s="134"/>
      <c r="J252" s="134"/>
    </row>
    <row r="253" spans="1:10" ht="12.75">
      <c r="A253" s="134"/>
      <c r="B253" s="134"/>
      <c r="C253" s="134"/>
      <c r="D253" s="134"/>
      <c r="E253" s="134"/>
      <c r="F253" s="134"/>
      <c r="G253" s="134"/>
      <c r="H253" s="134"/>
      <c r="I253" s="134"/>
      <c r="J253" s="134"/>
    </row>
    <row r="254" spans="1:10" ht="12.75">
      <c r="A254" s="134"/>
      <c r="B254" s="134"/>
      <c r="C254" s="134"/>
      <c r="D254" s="134"/>
      <c r="E254" s="134"/>
      <c r="F254" s="134"/>
      <c r="G254" s="134"/>
      <c r="H254" s="134"/>
      <c r="I254" s="134"/>
      <c r="J254" s="134"/>
    </row>
    <row r="255" spans="1:10" ht="12.75">
      <c r="A255" s="134"/>
      <c r="B255" s="134"/>
      <c r="C255" s="134"/>
      <c r="D255" s="134"/>
      <c r="E255" s="134"/>
      <c r="F255" s="134"/>
      <c r="G255" s="134"/>
      <c r="H255" s="134"/>
      <c r="I255" s="134"/>
      <c r="J255" s="134"/>
    </row>
    <row r="256" spans="1:10" ht="12.75">
      <c r="A256" s="134"/>
      <c r="B256" s="134"/>
      <c r="C256" s="134"/>
      <c r="D256" s="134"/>
      <c r="E256" s="134"/>
      <c r="F256" s="134"/>
      <c r="G256" s="134"/>
      <c r="H256" s="134"/>
      <c r="I256" s="134"/>
      <c r="J256" s="134"/>
    </row>
    <row r="257" spans="1:10" ht="12.75">
      <c r="A257" s="134"/>
      <c r="B257" s="134"/>
      <c r="C257" s="134"/>
      <c r="D257" s="134"/>
      <c r="E257" s="134"/>
      <c r="F257" s="134"/>
      <c r="G257" s="134"/>
      <c r="H257" s="134"/>
      <c r="I257" s="134"/>
      <c r="J257" s="134"/>
    </row>
    <row r="258" spans="1:10" ht="12.75">
      <c r="A258" s="134"/>
      <c r="B258" s="134"/>
      <c r="C258" s="134"/>
      <c r="D258" s="134"/>
      <c r="E258" s="134"/>
      <c r="F258" s="134"/>
      <c r="G258" s="134"/>
      <c r="H258" s="134"/>
      <c r="I258" s="134"/>
      <c r="J258" s="134"/>
    </row>
  </sheetData>
  <sheetProtection/>
  <mergeCells count="108">
    <mergeCell ref="A236:A237"/>
    <mergeCell ref="A238:A239"/>
    <mergeCell ref="A240:A242"/>
    <mergeCell ref="A243:A247"/>
    <mergeCell ref="F250:I250"/>
    <mergeCell ref="A221:A222"/>
    <mergeCell ref="A223:A224"/>
    <mergeCell ref="A225:A227"/>
    <mergeCell ref="A228:A229"/>
    <mergeCell ref="A230:A232"/>
    <mergeCell ref="A233:A234"/>
    <mergeCell ref="G212:G213"/>
    <mergeCell ref="H212:H213"/>
    <mergeCell ref="I212:J212"/>
    <mergeCell ref="B214:E214"/>
    <mergeCell ref="A215:A218"/>
    <mergeCell ref="A219:A220"/>
    <mergeCell ref="A209:J209"/>
    <mergeCell ref="A210:J210"/>
    <mergeCell ref="A211:A213"/>
    <mergeCell ref="B211:E211"/>
    <mergeCell ref="F211:J211"/>
    <mergeCell ref="B212:B213"/>
    <mergeCell ref="C212:C213"/>
    <mergeCell ref="D212:D213"/>
    <mergeCell ref="E212:E213"/>
    <mergeCell ref="F212:F213"/>
    <mergeCell ref="A154:A156"/>
    <mergeCell ref="A157:A161"/>
    <mergeCell ref="A162:A163"/>
    <mergeCell ref="A164:A167"/>
    <mergeCell ref="F170:I170"/>
    <mergeCell ref="A137:A138"/>
    <mergeCell ref="A139:A141"/>
    <mergeCell ref="A142:A143"/>
    <mergeCell ref="A144:A148"/>
    <mergeCell ref="A149:A151"/>
    <mergeCell ref="A152:A153"/>
    <mergeCell ref="G129:G130"/>
    <mergeCell ref="H129:H130"/>
    <mergeCell ref="I129:J129"/>
    <mergeCell ref="B131:E131"/>
    <mergeCell ref="A132:A133"/>
    <mergeCell ref="A134:A136"/>
    <mergeCell ref="A126:J126"/>
    <mergeCell ref="A127:J127"/>
    <mergeCell ref="A128:A130"/>
    <mergeCell ref="B128:E128"/>
    <mergeCell ref="F128:J128"/>
    <mergeCell ref="B129:B130"/>
    <mergeCell ref="C129:C130"/>
    <mergeCell ref="D129:D130"/>
    <mergeCell ref="E129:E130"/>
    <mergeCell ref="F129:F130"/>
    <mergeCell ref="A40:A42"/>
    <mergeCell ref="A43:A46"/>
    <mergeCell ref="A47:A51"/>
    <mergeCell ref="A52:A56"/>
    <mergeCell ref="F59:I59"/>
    <mergeCell ref="A15:A19"/>
    <mergeCell ref="A20:A23"/>
    <mergeCell ref="A24:A26"/>
    <mergeCell ref="A27:A30"/>
    <mergeCell ref="A31:A33"/>
    <mergeCell ref="A34:A39"/>
    <mergeCell ref="G4:G5"/>
    <mergeCell ref="H4:H5"/>
    <mergeCell ref="I4:J4"/>
    <mergeCell ref="B6:E6"/>
    <mergeCell ref="A7:A11"/>
    <mergeCell ref="A12:A14"/>
    <mergeCell ref="A1:J1"/>
    <mergeCell ref="A2:J2"/>
    <mergeCell ref="A3:A5"/>
    <mergeCell ref="B3:E3"/>
    <mergeCell ref="F3:J3"/>
    <mergeCell ref="B4:B5"/>
    <mergeCell ref="C4:C5"/>
    <mergeCell ref="D4:D5"/>
    <mergeCell ref="E4:E5"/>
    <mergeCell ref="F4:F5"/>
    <mergeCell ref="A84:J84"/>
    <mergeCell ref="A85:J85"/>
    <mergeCell ref="A86:A88"/>
    <mergeCell ref="B86:E86"/>
    <mergeCell ref="F86:J86"/>
    <mergeCell ref="B87:B88"/>
    <mergeCell ref="C87:C88"/>
    <mergeCell ref="D87:D88"/>
    <mergeCell ref="E87:E88"/>
    <mergeCell ref="F87:F88"/>
    <mergeCell ref="A111:A112"/>
    <mergeCell ref="G87:G88"/>
    <mergeCell ref="H87:H88"/>
    <mergeCell ref="I87:J87"/>
    <mergeCell ref="B89:E89"/>
    <mergeCell ref="A90:A91"/>
    <mergeCell ref="A92:A93"/>
    <mergeCell ref="A113:A114"/>
    <mergeCell ref="A115:A117"/>
    <mergeCell ref="A118:A119"/>
    <mergeCell ref="A120:A121"/>
    <mergeCell ref="F124:I124"/>
    <mergeCell ref="A94:A98"/>
    <mergeCell ref="A99:A100"/>
    <mergeCell ref="A101:A103"/>
    <mergeCell ref="A104:A108"/>
    <mergeCell ref="A109:A110"/>
  </mergeCells>
  <printOptions/>
  <pageMargins left="0.17" right="0.17" top="0.17" bottom="0.16" header="0.17" footer="0.16"/>
  <pageSetup horizontalDpi="600" verticalDpi="600" orientation="landscape" paperSize="9" scale="91" r:id="rId1"/>
  <rowBreaks count="4" manualBreakCount="4">
    <brk id="83" max="9" man="1"/>
    <brk id="125" max="9" man="1"/>
    <brk id="161" max="9" man="1"/>
    <brk id="208" max="9" man="1"/>
  </rowBreaks>
  <ignoredErrors>
    <ignoredError sqref="J91:J93 J94 J100:J10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ТСЖ Сибирь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2022-03-04T08:19:47Z</cp:lastPrinted>
  <dcterms:created xsi:type="dcterms:W3CDTF">2010-06-22T06:42:29Z</dcterms:created>
  <dcterms:modified xsi:type="dcterms:W3CDTF">2022-03-04T08:20:56Z</dcterms:modified>
  <cp:category/>
  <cp:version/>
  <cp:contentType/>
  <cp:contentStatus/>
</cp:coreProperties>
</file>