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</sheets>
  <definedNames>
    <definedName name="_xlnm.Print_Area" localSheetId="0">'Текущий ремонт'!$A$1:$J$158</definedName>
  </definedNames>
  <calcPr fullCalcOnLoad="1"/>
</workbook>
</file>

<file path=xl/sharedStrings.xml><?xml version="1.0" encoding="utf-8"?>
<sst xmlns="http://schemas.openxmlformats.org/spreadsheetml/2006/main" count="186" uniqueCount="65">
  <si>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</si>
  <si>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</si>
  <si>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</si>
  <si>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</si>
  <si>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</si>
  <si>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</si>
  <si>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</si>
  <si>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</si>
  <si>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</si>
  <si>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</si>
  <si>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</si>
  <si>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</si>
  <si>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</si>
  <si>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</si>
  <si>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</si>
  <si>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</si>
  <si>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</si>
  <si>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</si>
  <si>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</si>
  <si>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</si>
  <si>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</si>
  <si>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недоплата факт</t>
  </si>
  <si>
    <t>Всего:</t>
  </si>
  <si>
    <r>
      <t xml:space="preserve">                                                                </t>
    </r>
    <r>
      <rPr>
        <b/>
        <sz val="10"/>
        <rFont val="Arial Cyr"/>
        <family val="2"/>
      </rPr>
      <t xml:space="preserve">    Итого: </t>
    </r>
  </si>
  <si>
    <t xml:space="preserve">ДОХОДЫ </t>
  </si>
  <si>
    <t xml:space="preserve"> I. по содержанию и текущему ремонту мест общего пользования жилого дома № 3 по ул. 50 лет ВЛКСМ</t>
  </si>
  <si>
    <t>Услуги ООО "РИЦ"</t>
  </si>
  <si>
    <t xml:space="preserve">                                                                                                         Отчёт за 2015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</si>
  <si>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ПО ООО "ЛИДЕР УК" </t>
  </si>
  <si>
    <t>2015 г.</t>
  </si>
  <si>
    <t>переходящий остаток на 2016 год</t>
  </si>
  <si>
    <t>ремонт кровли, замена шифера - 6 лист., с вышки (1 час.)</t>
  </si>
  <si>
    <t xml:space="preserve">переходящий долг                                                   </t>
  </si>
  <si>
    <t xml:space="preserve">                                                                                                         Отчёт за 2016 г.                                                                                                                                                                                                                                                   </t>
  </si>
  <si>
    <t>2016 г.</t>
  </si>
  <si>
    <t xml:space="preserve">переходящий долг с 2015 года                                                   </t>
  </si>
  <si>
    <t>содержание УК</t>
  </si>
  <si>
    <t>прочистка дороги от снега вдоль дома  (погрузчиком 8 мин.)</t>
  </si>
  <si>
    <t xml:space="preserve">сброс снега и наледи с  кровли </t>
  </si>
  <si>
    <t xml:space="preserve">около дома скошена трава </t>
  </si>
  <si>
    <t>промывка и опрессовка системы отопления</t>
  </si>
  <si>
    <t>вывоз твердых бытовых отходов</t>
  </si>
  <si>
    <t>ремонт кирпичных труб на крыше (вышка - 9 час., оцинкованный лист - 2,2*0,35 - 3 шт., 0,43*0,3 - 5 шт., 1,0*0,35 - 1 шт.)</t>
  </si>
  <si>
    <t>т/узел - установка (ш. кран d 15 - 1 шт., труба d 15мм - 1,5 м., соединение d 15 - 3 шт.)</t>
  </si>
  <si>
    <t>т/узел - монтаж освещения (провод - 1 м., выключатель -1 шт.)</t>
  </si>
  <si>
    <t>подъезд - демонтаж, монтаж подъездного отопления (ш. кран d 15 - 1 шт., труба d 20 мм - 1,5 м., батарея 7 секц. - 1 шт., соединение d 20 - 4 шт., арматура - 0,5м.)</t>
  </si>
  <si>
    <t>ремонт деревянной лестницы в подъезде (тес 0,01м*2м. - 3 шт., саморезы)</t>
  </si>
  <si>
    <t>эл. энергия (разница между выставленными и оплаченными показаниями)</t>
  </si>
  <si>
    <t>переходящий остаток на 2017 год</t>
  </si>
  <si>
    <t xml:space="preserve">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</si>
  <si>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недоплата, переплата  (-/+)</t>
  </si>
  <si>
    <t>2017 г.</t>
  </si>
  <si>
    <t xml:space="preserve">переходящий долг с 2016 года                                                   </t>
  </si>
  <si>
    <t>вывоз твердых коммунальных отходов</t>
  </si>
  <si>
    <t>прочистка дороги от снега вдоль дома  (погрузчиком 2 час.)</t>
  </si>
  <si>
    <t>частичный ремонт кровли</t>
  </si>
  <si>
    <t>ремонт кровли (шифер - 4л., вышка - 2 час. 5 мин.)</t>
  </si>
  <si>
    <t>ремонт входа в подъезд (забетонировано)</t>
  </si>
  <si>
    <t xml:space="preserve"> </t>
  </si>
  <si>
    <t>привезен щебень - 4т.</t>
  </si>
  <si>
    <t xml:space="preserve">кв. № 2,6 - замена ст. отопления в зале, в спальне </t>
  </si>
  <si>
    <t>в теплоузле - подключение ХВС (соединение 25  - 1 шт.)</t>
  </si>
  <si>
    <t xml:space="preserve">ремонтные работы уличного освещения, замена лампы энергосберегающей 45 Вт. - 1 шт., провод - 1,5м., клемма - 6 шт., фотореле - 1 шт.              </t>
  </si>
  <si>
    <t>прочистка дороги от снега вдоль дома  (погрузчиком 15 мин.)</t>
  </si>
  <si>
    <t>переходящий остаток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</si>
</sst>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##0"/>
    <numFmt numFmtId="173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b/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b/>
      <sz val="9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0" fontId="0" fillId="32" borderId="14" xfId="0" applyFill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5" fillId="0" borderId="20" xfId="0" applyFont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34" borderId="14" xfId="0" applyFont="1" applyFill="1" applyBorder="1" applyAlignment="1">
      <alignment wrapText="1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wrapText="1"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 wrapText="1"/>
    </xf>
    <xf numFmtId="0" fontId="5" fillId="0" borderId="40" xfId="0" applyFont="1" applyBorder="1" applyAlignment="1">
      <alignment horizontal="right" wrapText="1"/>
    </xf>
    <xf numFmtId="0" fontId="4" fillId="35" borderId="35" xfId="0" applyFont="1" applyFill="1" applyBorder="1" applyAlignment="1">
      <alignment horizontal="left" wrapText="1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right" vertical="center"/>
    </xf>
    <xf numFmtId="2" fontId="4" fillId="0" borderId="36" xfId="0" applyNumberFormat="1" applyFont="1" applyBorder="1" applyAlignment="1">
      <alignment/>
    </xf>
    <xf numFmtId="0" fontId="4" fillId="0" borderId="25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4" fillId="35" borderId="14" xfId="0" applyFont="1" applyFill="1" applyBorder="1" applyAlignment="1">
      <alignment wrapText="1"/>
    </xf>
    <xf numFmtId="2" fontId="1" fillId="33" borderId="14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0" fontId="4" fillId="0" borderId="25" xfId="0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/>
    </xf>
    <xf numFmtId="2" fontId="5" fillId="0" borderId="44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2" fontId="5" fillId="0" borderId="46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 wrapText="1"/>
    </xf>
    <xf numFmtId="2" fontId="5" fillId="0" borderId="40" xfId="0" applyNumberFormat="1" applyFont="1" applyBorder="1" applyAlignment="1">
      <alignment horizontal="right" wrapText="1"/>
    </xf>
    <xf numFmtId="2" fontId="5" fillId="0" borderId="39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 wrapText="1"/>
    </xf>
    <xf numFmtId="2" fontId="4" fillId="0" borderId="40" xfId="0" applyNumberFormat="1" applyFont="1" applyBorder="1" applyAlignment="1">
      <alignment horizontal="right" wrapText="1"/>
    </xf>
    <xf numFmtId="2" fontId="1" fillId="0" borderId="48" xfId="0" applyNumberFormat="1" applyFont="1" applyBorder="1" applyAlignment="1">
      <alignment horizontal="right"/>
    </xf>
    <xf numFmtId="2" fontId="1" fillId="33" borderId="48" xfId="0" applyNumberFormat="1" applyFont="1" applyFill="1" applyBorder="1" applyAlignment="1">
      <alignment horizontal="right"/>
    </xf>
    <xf numFmtId="0" fontId="5" fillId="0" borderId="49" xfId="0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32" xfId="0" applyNumberFormat="1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33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34" borderId="14" xfId="0" applyFont="1" applyFill="1" applyBorder="1" applyAlignment="1">
      <alignment vertical="center" wrapText="1"/>
    </xf>
    <xf numFmtId="2" fontId="5" fillId="34" borderId="14" xfId="0" applyNumberFormat="1" applyFont="1" applyFill="1" applyBorder="1" applyAlignment="1">
      <alignment vertical="center" wrapText="1"/>
    </xf>
    <xf numFmtId="2" fontId="5" fillId="0" borderId="41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left" wrapText="1"/>
    </xf>
    <xf numFmtId="2" fontId="4" fillId="0" borderId="36" xfId="0" applyNumberFormat="1" applyFont="1" applyBorder="1" applyAlignment="1">
      <alignment vertical="center"/>
    </xf>
    <xf numFmtId="2" fontId="45" fillId="0" borderId="45" xfId="0" applyNumberFormat="1" applyFont="1" applyBorder="1" applyAlignment="1">
      <alignment horizontal="right"/>
    </xf>
    <xf numFmtId="2" fontId="45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horizontal="left" wrapText="1"/>
    </xf>
    <xf numFmtId="2" fontId="4" fillId="0" borderId="30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horizontal="right"/>
    </xf>
    <xf numFmtId="2" fontId="4" fillId="0" borderId="52" xfId="0" applyNumberFormat="1" applyFont="1" applyBorder="1" applyAlignment="1">
      <alignment horizontal="left" wrapText="1"/>
    </xf>
    <xf numFmtId="2" fontId="5" fillId="0" borderId="53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54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/>
    </xf>
    <xf numFmtId="2" fontId="45" fillId="0" borderId="5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horizontal="right"/>
    </xf>
    <xf numFmtId="2" fontId="45" fillId="0" borderId="32" xfId="0" applyNumberFormat="1" applyFont="1" applyBorder="1" applyAlignment="1">
      <alignment horizontal="right" wrapText="1"/>
    </xf>
    <xf numFmtId="2" fontId="45" fillId="0" borderId="40" xfId="0" applyNumberFormat="1" applyFont="1" applyBorder="1" applyAlignment="1">
      <alignment horizontal="right" wrapText="1"/>
    </xf>
    <xf numFmtId="0" fontId="4" fillId="0" borderId="25" xfId="0" applyNumberFormat="1" applyFont="1" applyBorder="1" applyAlignment="1">
      <alignment horizontal="right" vertical="center" wrapText="1"/>
    </xf>
    <xf numFmtId="2" fontId="5" fillId="0" borderId="47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/>
    </xf>
    <xf numFmtId="2" fontId="45" fillId="0" borderId="45" xfId="0" applyNumberFormat="1" applyFont="1" applyBorder="1" applyAlignment="1">
      <alignment/>
    </xf>
    <xf numFmtId="2" fontId="45" fillId="0" borderId="0" xfId="0" applyNumberFormat="1" applyFont="1" applyBorder="1" applyAlignment="1">
      <alignment horizontal="right"/>
    </xf>
    <xf numFmtId="0" fontId="4" fillId="0" borderId="55" xfId="0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right" vertical="center"/>
    </xf>
    <xf numFmtId="0" fontId="4" fillId="35" borderId="56" xfId="0" applyFont="1" applyFill="1" applyBorder="1" applyAlignment="1">
      <alignment horizontal="left" wrapText="1"/>
    </xf>
    <xf numFmtId="0" fontId="4" fillId="35" borderId="26" xfId="0" applyNumberFormat="1" applyFont="1" applyFill="1" applyBorder="1" applyAlignment="1">
      <alignment horizontal="right" vertical="center"/>
    </xf>
    <xf numFmtId="2" fontId="5" fillId="0" borderId="57" xfId="0" applyNumberFormat="1" applyFont="1" applyBorder="1" applyAlignment="1">
      <alignment/>
    </xf>
    <xf numFmtId="2" fontId="5" fillId="0" borderId="50" xfId="0" applyNumberFormat="1" applyFont="1" applyBorder="1" applyAlignment="1">
      <alignment horizontal="right"/>
    </xf>
    <xf numFmtId="2" fontId="5" fillId="0" borderId="57" xfId="0" applyNumberFormat="1" applyFont="1" applyBorder="1" applyAlignment="1">
      <alignment horizontal="right"/>
    </xf>
    <xf numFmtId="2" fontId="5" fillId="0" borderId="58" xfId="0" applyNumberFormat="1" applyFont="1" applyBorder="1" applyAlignment="1">
      <alignment horizontal="right"/>
    </xf>
    <xf numFmtId="0" fontId="4" fillId="0" borderId="55" xfId="0" applyFont="1" applyBorder="1" applyAlignment="1">
      <alignment horizontal="left" wrapText="1"/>
    </xf>
    <xf numFmtId="1" fontId="4" fillId="35" borderId="25" xfId="0" applyNumberFormat="1" applyFont="1" applyFill="1" applyBorder="1" applyAlignment="1">
      <alignment horizontal="right" vertical="center" wrapText="1"/>
    </xf>
    <xf numFmtId="0" fontId="4" fillId="35" borderId="30" xfId="0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left" vertical="center" wrapText="1"/>
    </xf>
    <xf numFmtId="0" fontId="4" fillId="35" borderId="25" xfId="0" applyNumberFormat="1" applyFont="1" applyFill="1" applyBorder="1" applyAlignment="1">
      <alignment horizontal="right" vertical="center"/>
    </xf>
    <xf numFmtId="2" fontId="45" fillId="0" borderId="32" xfId="0" applyNumberFormat="1" applyFont="1" applyBorder="1" applyAlignment="1">
      <alignment horizontal="right"/>
    </xf>
    <xf numFmtId="2" fontId="45" fillId="0" borderId="40" xfId="0" applyNumberFormat="1" applyFont="1" applyBorder="1" applyAlignment="1">
      <alignment horizontal="right"/>
    </xf>
    <xf numFmtId="0" fontId="4" fillId="0" borderId="59" xfId="0" applyFont="1" applyBorder="1" applyAlignment="1">
      <alignment horizontal="left" wrapText="1"/>
    </xf>
    <xf numFmtId="0" fontId="4" fillId="35" borderId="13" xfId="0" applyNumberFormat="1" applyFont="1" applyFill="1" applyBorder="1" applyAlignment="1">
      <alignment horizontal="right" vertical="center"/>
    </xf>
    <xf numFmtId="2" fontId="45" fillId="0" borderId="53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 wrapText="1"/>
    </xf>
    <xf numFmtId="173" fontId="4" fillId="35" borderId="26" xfId="0" applyNumberFormat="1" applyFont="1" applyFill="1" applyBorder="1" applyAlignment="1">
      <alignment vertical="center"/>
    </xf>
    <xf numFmtId="2" fontId="46" fillId="0" borderId="31" xfId="0" applyNumberFormat="1" applyFont="1" applyBorder="1" applyAlignment="1">
      <alignment horizontal="right"/>
    </xf>
    <xf numFmtId="2" fontId="46" fillId="0" borderId="32" xfId="0" applyNumberFormat="1" applyFont="1" applyBorder="1" applyAlignment="1">
      <alignment horizontal="right"/>
    </xf>
    <xf numFmtId="2" fontId="46" fillId="0" borderId="40" xfId="0" applyNumberFormat="1" applyFont="1" applyBorder="1" applyAlignment="1">
      <alignment horizontal="right"/>
    </xf>
    <xf numFmtId="2" fontId="46" fillId="0" borderId="31" xfId="0" applyNumberFormat="1" applyFont="1" applyBorder="1" applyAlignment="1">
      <alignment horizontal="right" wrapText="1"/>
    </xf>
    <xf numFmtId="2" fontId="46" fillId="0" borderId="32" xfId="0" applyNumberFormat="1" applyFont="1" applyBorder="1" applyAlignment="1">
      <alignment horizontal="right" wrapText="1"/>
    </xf>
    <xf numFmtId="2" fontId="46" fillId="0" borderId="40" xfId="0" applyNumberFormat="1" applyFont="1" applyBorder="1" applyAlignment="1">
      <alignment horizontal="right" wrapText="1"/>
    </xf>
    <xf numFmtId="2" fontId="4" fillId="0" borderId="55" xfId="0" applyNumberFormat="1" applyFont="1" applyBorder="1" applyAlignment="1">
      <alignment horizontal="left" wrapText="1"/>
    </xf>
    <xf numFmtId="173" fontId="4" fillId="0" borderId="25" xfId="0" applyNumberFormat="1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horizontal="left"/>
    </xf>
    <xf numFmtId="2" fontId="1" fillId="33" borderId="14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2" borderId="14" xfId="0" applyNumberFormat="1" applyFill="1" applyBorder="1" applyAlignment="1">
      <alignment vertical="center"/>
    </xf>
    <xf numFmtId="2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2" fontId="1" fillId="34" borderId="13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32" borderId="24" xfId="0" applyNumberFormat="1" applyFill="1" applyBorder="1" applyAlignment="1">
      <alignment wrapText="1"/>
    </xf>
    <xf numFmtId="2" fontId="0" fillId="32" borderId="27" xfId="0" applyNumberFormat="1" applyFill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32" borderId="24" xfId="0" applyFill="1" applyBorder="1" applyAlignment="1">
      <alignment wrapText="1"/>
    </xf>
    <xf numFmtId="0" fontId="0" fillId="32" borderId="27" xfId="0" applyFill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vertical="center" wrapText="1"/>
    </xf>
    <xf numFmtId="2" fontId="45" fillId="0" borderId="38" xfId="0" applyNumberFormat="1" applyFont="1" applyBorder="1" applyAlignment="1">
      <alignment horizontal="right"/>
    </xf>
    <xf numFmtId="2" fontId="47" fillId="0" borderId="32" xfId="0" applyNumberFormat="1" applyFont="1" applyBorder="1" applyAlignment="1">
      <alignment horizontal="right"/>
    </xf>
    <xf numFmtId="2" fontId="4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/>
    </xf>
    <xf numFmtId="0" fontId="4" fillId="0" borderId="25" xfId="0" applyNumberFormat="1" applyFont="1" applyBorder="1" applyAlignment="1">
      <alignment vertical="center"/>
    </xf>
    <xf numFmtId="2" fontId="4" fillId="0" borderId="35" xfId="0" applyNumberFormat="1" applyFont="1" applyBorder="1" applyAlignment="1">
      <alignment horizontal="left" wrapText="1"/>
    </xf>
    <xf numFmtId="0" fontId="4" fillId="0" borderId="30" xfId="0" applyNumberFormat="1" applyFont="1" applyBorder="1" applyAlignment="1">
      <alignment vertical="center"/>
    </xf>
    <xf numFmtId="0" fontId="4" fillId="35" borderId="30" xfId="0" applyNumberFormat="1" applyFont="1" applyFill="1" applyBorder="1" applyAlignment="1">
      <alignment vertical="center"/>
    </xf>
    <xf numFmtId="2" fontId="47" fillId="0" borderId="0" xfId="0" applyNumberFormat="1" applyFont="1" applyBorder="1" applyAlignment="1">
      <alignment horizontal="right"/>
    </xf>
    <xf numFmtId="0" fontId="4" fillId="35" borderId="26" xfId="0" applyFont="1" applyFill="1" applyBorder="1" applyAlignment="1">
      <alignment horizontal="left" wrapText="1"/>
    </xf>
    <xf numFmtId="0" fontId="4" fillId="35" borderId="35" xfId="0" applyFont="1" applyFill="1" applyBorder="1" applyAlignment="1">
      <alignment horizontal="left" wrapText="1"/>
    </xf>
    <xf numFmtId="2" fontId="5" fillId="0" borderId="31" xfId="0" applyNumberFormat="1" applyFont="1" applyBorder="1" applyAlignment="1">
      <alignment/>
    </xf>
    <xf numFmtId="2" fontId="45" fillId="0" borderId="32" xfId="0" applyNumberFormat="1" applyFont="1" applyBorder="1" applyAlignment="1">
      <alignment/>
    </xf>
    <xf numFmtId="0" fontId="4" fillId="35" borderId="40" xfId="0" applyFont="1" applyFill="1" applyBorder="1" applyAlignment="1">
      <alignment horizontal="left" wrapText="1"/>
    </xf>
    <xf numFmtId="2" fontId="45" fillId="0" borderId="44" xfId="0" applyNumberFormat="1" applyFont="1" applyBorder="1" applyAlignment="1">
      <alignment/>
    </xf>
    <xf numFmtId="2" fontId="45" fillId="0" borderId="44" xfId="0" applyNumberFormat="1" applyFont="1" applyBorder="1" applyAlignment="1">
      <alignment horizontal="right"/>
    </xf>
    <xf numFmtId="0" fontId="4" fillId="35" borderId="26" xfId="0" applyNumberFormat="1" applyFont="1" applyFill="1" applyBorder="1" applyAlignment="1">
      <alignment vertical="center"/>
    </xf>
    <xf numFmtId="2" fontId="4" fillId="35" borderId="25" xfId="0" applyNumberFormat="1" applyFont="1" applyFill="1" applyBorder="1" applyAlignment="1">
      <alignment horizontal="right" vertical="center" wrapText="1"/>
    </xf>
    <xf numFmtId="2" fontId="0" fillId="36" borderId="24" xfId="0" applyNumberFormat="1" applyFill="1" applyBorder="1" applyAlignment="1">
      <alignment wrapText="1"/>
    </xf>
    <xf numFmtId="2" fontId="0" fillId="36" borderId="27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="60" zoomScalePageLayoutView="0" workbookViewId="0" topLeftCell="A1">
      <selection activeCell="F162" sqref="F162"/>
    </sheetView>
  </sheetViews>
  <sheetFormatPr defaultColWidth="9.00390625" defaultRowHeight="12.75"/>
  <cols>
    <col min="1" max="1" width="23.875" style="0" customWidth="1"/>
    <col min="2" max="2" width="9.375" style="0" customWidth="1"/>
    <col min="3" max="3" width="8.875" style="0" customWidth="1"/>
    <col min="4" max="4" width="10.875" style="0" customWidth="1"/>
    <col min="5" max="5" width="8.75390625" style="0" customWidth="1"/>
    <col min="6" max="6" width="9.25390625" style="0" customWidth="1"/>
    <col min="7" max="7" width="9.625" style="0" customWidth="1"/>
    <col min="8" max="8" width="10.00390625" style="0" customWidth="1"/>
    <col min="9" max="9" width="43.25390625" style="0" customWidth="1"/>
    <col min="10" max="10" width="10.75390625" style="0" customWidth="1"/>
    <col min="11" max="11" width="9.875" style="0" customWidth="1"/>
  </cols>
  <sheetData>
    <row r="1" spans="1:10" ht="15.75">
      <c r="A1" s="193" t="s">
        <v>27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6.5" thickBot="1">
      <c r="A2" s="194" t="s">
        <v>25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3.5" thickBot="1">
      <c r="A3" s="180"/>
      <c r="B3" s="195" t="s">
        <v>24</v>
      </c>
      <c r="C3" s="196"/>
      <c r="D3" s="196"/>
      <c r="E3" s="197"/>
      <c r="F3" s="195" t="s">
        <v>28</v>
      </c>
      <c r="G3" s="196"/>
      <c r="H3" s="196"/>
      <c r="I3" s="196"/>
      <c r="J3" s="197"/>
    </row>
    <row r="4" spans="1:10" ht="13.5" thickBot="1">
      <c r="A4" s="181"/>
      <c r="B4" s="168" t="s">
        <v>0</v>
      </c>
      <c r="C4" s="168" t="s">
        <v>21</v>
      </c>
      <c r="D4" s="168" t="s">
        <v>1</v>
      </c>
      <c r="E4" s="168" t="s">
        <v>2</v>
      </c>
      <c r="F4" s="168" t="s">
        <v>3</v>
      </c>
      <c r="G4" s="168" t="s">
        <v>4</v>
      </c>
      <c r="H4" s="168" t="s">
        <v>5</v>
      </c>
      <c r="I4" s="173" t="s">
        <v>6</v>
      </c>
      <c r="J4" s="174"/>
    </row>
    <row r="5" spans="1:10" ht="13.5" thickBot="1">
      <c r="A5" s="182"/>
      <c r="B5" s="198"/>
      <c r="C5" s="198"/>
      <c r="D5" s="198"/>
      <c r="E5" s="198"/>
      <c r="F5" s="189"/>
      <c r="G5" s="189"/>
      <c r="H5" s="189"/>
      <c r="I5" s="15" t="s">
        <v>7</v>
      </c>
      <c r="J5" s="5" t="s">
        <v>8</v>
      </c>
    </row>
    <row r="6" spans="1:10" ht="13.5" thickBot="1">
      <c r="A6" s="32" t="s">
        <v>29</v>
      </c>
      <c r="B6" s="190"/>
      <c r="C6" s="191"/>
      <c r="D6" s="191"/>
      <c r="E6" s="192"/>
      <c r="F6" s="19"/>
      <c r="G6" s="20"/>
      <c r="H6" s="21"/>
      <c r="I6" s="61"/>
      <c r="J6" s="61"/>
    </row>
    <row r="7" spans="1:10" ht="13.5" thickBot="1">
      <c r="A7" s="168" t="s">
        <v>9</v>
      </c>
      <c r="B7" s="49"/>
      <c r="C7" s="48"/>
      <c r="D7" s="48"/>
      <c r="E7" s="84"/>
      <c r="F7" s="81"/>
      <c r="G7" s="40"/>
      <c r="H7" s="56"/>
      <c r="I7" s="33"/>
      <c r="J7" s="54"/>
    </row>
    <row r="8" spans="1:10" ht="12.75">
      <c r="A8" s="166"/>
      <c r="B8" s="57"/>
      <c r="C8" s="58"/>
      <c r="D8" s="58"/>
      <c r="E8" s="59"/>
      <c r="F8" s="58"/>
      <c r="G8" s="58"/>
      <c r="H8" s="59"/>
      <c r="I8" s="36"/>
      <c r="J8" s="37"/>
    </row>
    <row r="9" spans="1:10" ht="13.5" thickBot="1">
      <c r="A9" s="167"/>
      <c r="B9" s="43"/>
      <c r="C9" s="44"/>
      <c r="D9" s="44"/>
      <c r="E9" s="85"/>
      <c r="F9" s="44"/>
      <c r="G9" s="45"/>
      <c r="H9" s="46"/>
      <c r="I9" s="29"/>
      <c r="J9" s="16"/>
    </row>
    <row r="10" spans="1:10" ht="13.5" thickBot="1">
      <c r="A10" s="168" t="s">
        <v>10</v>
      </c>
      <c r="B10" s="49"/>
      <c r="C10" s="41"/>
      <c r="D10" s="41"/>
      <c r="E10" s="42"/>
      <c r="F10" s="81"/>
      <c r="G10" s="40"/>
      <c r="H10" s="42"/>
      <c r="I10" s="33"/>
      <c r="J10" s="54"/>
    </row>
    <row r="11" spans="1:10" ht="13.5" thickBot="1">
      <c r="A11" s="167"/>
      <c r="B11" s="43"/>
      <c r="C11" s="44"/>
      <c r="D11" s="44"/>
      <c r="E11" s="85"/>
      <c r="F11" s="44"/>
      <c r="G11" s="45"/>
      <c r="H11" s="46"/>
      <c r="I11" s="39"/>
      <c r="J11" s="55"/>
    </row>
    <row r="12" spans="1:10" ht="13.5" thickBot="1">
      <c r="A12" s="168" t="s">
        <v>11</v>
      </c>
      <c r="B12" s="49"/>
      <c r="C12" s="48"/>
      <c r="D12" s="60"/>
      <c r="E12" s="86"/>
      <c r="F12" s="81"/>
      <c r="G12" s="40"/>
      <c r="H12" s="56"/>
      <c r="I12" s="33"/>
      <c r="J12" s="54"/>
    </row>
    <row r="13" spans="1:10" ht="12.75">
      <c r="A13" s="166"/>
      <c r="B13" s="57"/>
      <c r="C13" s="58"/>
      <c r="D13" s="58"/>
      <c r="E13" s="59"/>
      <c r="F13" s="58"/>
      <c r="G13" s="58"/>
      <c r="H13" s="59"/>
      <c r="I13" s="36"/>
      <c r="J13" s="37"/>
    </row>
    <row r="14" spans="1:10" ht="7.5" customHeight="1" thickBot="1">
      <c r="A14" s="167"/>
      <c r="B14" s="43"/>
      <c r="C14" s="44"/>
      <c r="D14" s="44"/>
      <c r="E14" s="85"/>
      <c r="F14" s="44"/>
      <c r="G14" s="45"/>
      <c r="H14" s="46"/>
      <c r="I14" s="29"/>
      <c r="J14" s="16"/>
    </row>
    <row r="15" spans="1:10" ht="13.5" thickBot="1">
      <c r="A15" s="168" t="s">
        <v>12</v>
      </c>
      <c r="B15" s="49"/>
      <c r="C15" s="48"/>
      <c r="D15" s="60"/>
      <c r="E15" s="86"/>
      <c r="F15" s="81"/>
      <c r="G15" s="40"/>
      <c r="H15" s="56"/>
      <c r="I15" s="33"/>
      <c r="J15" s="54"/>
    </row>
    <row r="16" spans="1:10" ht="12.75">
      <c r="A16" s="166"/>
      <c r="B16" s="57"/>
      <c r="C16" s="58"/>
      <c r="D16" s="58"/>
      <c r="E16" s="59"/>
      <c r="F16" s="58"/>
      <c r="G16" s="58"/>
      <c r="H16" s="59"/>
      <c r="I16" s="52"/>
      <c r="J16" s="17"/>
    </row>
    <row r="17" spans="1:10" ht="13.5" thickBot="1">
      <c r="A17" s="167"/>
      <c r="B17" s="43"/>
      <c r="C17" s="44"/>
      <c r="D17" s="44"/>
      <c r="E17" s="85"/>
      <c r="F17" s="44"/>
      <c r="G17" s="45"/>
      <c r="H17" s="46"/>
      <c r="I17" s="51"/>
      <c r="J17" s="16"/>
    </row>
    <row r="18" spans="1:10" ht="13.5" thickBot="1">
      <c r="A18" s="168" t="s">
        <v>13</v>
      </c>
      <c r="B18" s="49"/>
      <c r="C18" s="48"/>
      <c r="D18" s="60"/>
      <c r="E18" s="86"/>
      <c r="F18" s="81"/>
      <c r="G18" s="40"/>
      <c r="H18" s="56"/>
      <c r="I18" s="33"/>
      <c r="J18" s="54"/>
    </row>
    <row r="19" spans="1:10" ht="12.75">
      <c r="A19" s="166"/>
      <c r="B19" s="57"/>
      <c r="C19" s="58"/>
      <c r="D19" s="58"/>
      <c r="E19" s="59"/>
      <c r="F19" s="58"/>
      <c r="G19" s="58"/>
      <c r="H19" s="59"/>
      <c r="I19" s="38"/>
      <c r="J19" s="53"/>
    </row>
    <row r="20" spans="1:10" ht="13.5" thickBot="1">
      <c r="A20" s="167"/>
      <c r="B20" s="43"/>
      <c r="C20" s="44"/>
      <c r="D20" s="44"/>
      <c r="E20" s="85"/>
      <c r="F20" s="44"/>
      <c r="G20" s="45"/>
      <c r="H20" s="46"/>
      <c r="I20" s="29"/>
      <c r="J20" s="16"/>
    </row>
    <row r="21" spans="1:10" ht="13.5" thickBot="1">
      <c r="A21" s="168" t="s">
        <v>14</v>
      </c>
      <c r="B21" s="49"/>
      <c r="C21" s="48"/>
      <c r="D21" s="60"/>
      <c r="E21" s="86"/>
      <c r="F21" s="81"/>
      <c r="G21" s="40"/>
      <c r="H21" s="56"/>
      <c r="I21" s="33"/>
      <c r="J21" s="54"/>
    </row>
    <row r="22" spans="1:10" ht="12.75">
      <c r="A22" s="166"/>
      <c r="B22" s="57"/>
      <c r="C22" s="58"/>
      <c r="D22" s="58"/>
      <c r="E22" s="59"/>
      <c r="F22" s="58"/>
      <c r="G22" s="58"/>
      <c r="H22" s="59"/>
      <c r="I22" s="47"/>
      <c r="J22" s="17"/>
    </row>
    <row r="23" spans="1:10" ht="7.5" customHeight="1" thickBot="1">
      <c r="A23" s="167"/>
      <c r="B23" s="43"/>
      <c r="C23" s="44"/>
      <c r="D23" s="44"/>
      <c r="E23" s="85"/>
      <c r="F23" s="44"/>
      <c r="G23" s="45"/>
      <c r="H23" s="46"/>
      <c r="I23" s="28"/>
      <c r="J23" s="17"/>
    </row>
    <row r="24" spans="1:10" ht="13.5" thickBot="1">
      <c r="A24" s="168" t="s">
        <v>15</v>
      </c>
      <c r="B24" s="49"/>
      <c r="C24" s="41"/>
      <c r="D24" s="41"/>
      <c r="E24" s="42"/>
      <c r="F24" s="81"/>
      <c r="G24" s="40"/>
      <c r="H24" s="42"/>
      <c r="I24" s="33"/>
      <c r="J24" s="54"/>
    </row>
    <row r="25" spans="1:10" ht="15" customHeight="1" thickBot="1">
      <c r="A25" s="167"/>
      <c r="B25" s="43"/>
      <c r="C25" s="44"/>
      <c r="D25" s="44"/>
      <c r="E25" s="85"/>
      <c r="F25" s="44"/>
      <c r="G25" s="45"/>
      <c r="H25" s="46"/>
      <c r="I25" s="38"/>
      <c r="J25" s="17"/>
    </row>
    <row r="26" spans="1:10" ht="13.5" thickBot="1">
      <c r="A26" s="168" t="s">
        <v>16</v>
      </c>
      <c r="B26" s="49"/>
      <c r="C26" s="41"/>
      <c r="D26" s="41"/>
      <c r="E26" s="42"/>
      <c r="F26" s="81"/>
      <c r="G26" s="40"/>
      <c r="H26" s="42"/>
      <c r="I26" s="33"/>
      <c r="J26" s="54"/>
    </row>
    <row r="27" spans="1:10" ht="13.5" customHeight="1" thickBot="1">
      <c r="A27" s="167"/>
      <c r="B27" s="43"/>
      <c r="C27" s="44"/>
      <c r="D27" s="44"/>
      <c r="E27" s="85"/>
      <c r="F27" s="44"/>
      <c r="G27" s="45"/>
      <c r="H27" s="46"/>
      <c r="I27" s="30"/>
      <c r="J27" s="24"/>
    </row>
    <row r="28" spans="1:10" ht="13.5" thickBot="1">
      <c r="A28" s="168" t="s">
        <v>17</v>
      </c>
      <c r="B28" s="49"/>
      <c r="C28" s="41"/>
      <c r="D28" s="41"/>
      <c r="E28" s="42"/>
      <c r="F28" s="81"/>
      <c r="G28" s="40"/>
      <c r="H28" s="42"/>
      <c r="I28" s="33"/>
      <c r="J28" s="54"/>
    </row>
    <row r="29" spans="1:10" ht="13.5" thickBot="1">
      <c r="A29" s="167"/>
      <c r="B29" s="43"/>
      <c r="C29" s="44"/>
      <c r="D29" s="44"/>
      <c r="E29" s="85"/>
      <c r="F29" s="44"/>
      <c r="G29" s="45"/>
      <c r="H29" s="46"/>
      <c r="I29" s="29"/>
      <c r="J29" s="16"/>
    </row>
    <row r="30" spans="1:11" ht="13.5" thickBot="1">
      <c r="A30" s="168" t="s">
        <v>18</v>
      </c>
      <c r="B30" s="49"/>
      <c r="C30" s="48"/>
      <c r="D30" s="60"/>
      <c r="E30" s="86"/>
      <c r="F30" s="81"/>
      <c r="G30" s="40"/>
      <c r="H30" s="56"/>
      <c r="I30" s="33"/>
      <c r="J30" s="54"/>
      <c r="K30" s="64"/>
    </row>
    <row r="31" spans="1:10" ht="13.5" thickBot="1">
      <c r="A31" s="166"/>
      <c r="B31" s="57"/>
      <c r="C31" s="58"/>
      <c r="D31" s="58"/>
      <c r="E31" s="59"/>
      <c r="F31" s="58"/>
      <c r="G31" s="58"/>
      <c r="H31" s="59"/>
      <c r="I31" s="34" t="s">
        <v>32</v>
      </c>
      <c r="J31" s="66">
        <v>16108.88</v>
      </c>
    </row>
    <row r="32" spans="1:10" ht="13.5" customHeight="1" thickBot="1">
      <c r="A32" s="167"/>
      <c r="B32" s="43"/>
      <c r="C32" s="44"/>
      <c r="D32" s="44"/>
      <c r="E32" s="85"/>
      <c r="F32" s="44"/>
      <c r="G32" s="45"/>
      <c r="H32" s="46"/>
      <c r="I32" s="28"/>
      <c r="J32" s="65"/>
    </row>
    <row r="33" spans="1:10" ht="13.5" thickBot="1">
      <c r="A33" s="168" t="s">
        <v>19</v>
      </c>
      <c r="B33" s="70">
        <f>14.93*493.8</f>
        <v>7372.434</v>
      </c>
      <c r="C33" s="41"/>
      <c r="D33" s="60"/>
      <c r="E33" s="42">
        <f>B33-C33</f>
        <v>7372.434</v>
      </c>
      <c r="F33" s="82">
        <f>14.93*493.8</f>
        <v>7372.434</v>
      </c>
      <c r="G33" s="67">
        <f>9.39*493.8</f>
        <v>4636.782</v>
      </c>
      <c r="H33" s="71">
        <f>F33-G33-C33</f>
        <v>2735.652</v>
      </c>
      <c r="I33" s="33" t="s">
        <v>26</v>
      </c>
      <c r="J33" s="54">
        <f>1.2078*493.8</f>
        <v>596.41164</v>
      </c>
    </row>
    <row r="34" spans="1:10" ht="24">
      <c r="A34" s="166"/>
      <c r="B34" s="68"/>
      <c r="C34" s="58"/>
      <c r="D34" s="58"/>
      <c r="E34" s="59"/>
      <c r="F34" s="72"/>
      <c r="G34" s="72"/>
      <c r="H34" s="73"/>
      <c r="I34" s="35" t="s">
        <v>31</v>
      </c>
      <c r="J34" s="50">
        <v>3348</v>
      </c>
    </row>
    <row r="35" spans="1:10" ht="8.25" customHeight="1" thickBot="1">
      <c r="A35" s="167"/>
      <c r="B35" s="69"/>
      <c r="C35" s="44"/>
      <c r="D35" s="44"/>
      <c r="E35" s="85"/>
      <c r="F35" s="83"/>
      <c r="G35" s="74"/>
      <c r="H35" s="75"/>
      <c r="I35" s="29"/>
      <c r="J35" s="16"/>
    </row>
    <row r="36" spans="1:10" ht="13.5" thickBot="1">
      <c r="A36" s="168" t="s">
        <v>20</v>
      </c>
      <c r="B36" s="70">
        <f>14.93*493.801</f>
        <v>7372.44893</v>
      </c>
      <c r="C36" s="41">
        <v>3018.62</v>
      </c>
      <c r="D36" s="41"/>
      <c r="E36" s="42">
        <f>B36-C36</f>
        <v>4353.82893</v>
      </c>
      <c r="F36" s="82">
        <f>14.93*493.801</f>
        <v>7372.44893</v>
      </c>
      <c r="G36" s="67">
        <f>9.39*493.8</f>
        <v>4636.782</v>
      </c>
      <c r="H36" s="76">
        <f>F36-G36-C36</f>
        <v>-282.9530700000005</v>
      </c>
      <c r="I36" s="33" t="s">
        <v>26</v>
      </c>
      <c r="J36" s="54">
        <f>1.2078*493.8</f>
        <v>596.41164</v>
      </c>
    </row>
    <row r="37" spans="1:10" ht="13.5" thickBot="1">
      <c r="A37" s="167"/>
      <c r="B37" s="26"/>
      <c r="C37" s="27"/>
      <c r="D37" s="27"/>
      <c r="E37" s="87"/>
      <c r="F37" s="77"/>
      <c r="G37" s="77"/>
      <c r="H37" s="78"/>
      <c r="I37" s="29"/>
      <c r="J37" s="16"/>
    </row>
    <row r="38" spans="1:10" ht="13.5" thickBot="1">
      <c r="A38" s="11" t="s">
        <v>22</v>
      </c>
      <c r="B38" s="12">
        <f>SUM(B7:B36)</f>
        <v>14744.88293</v>
      </c>
      <c r="C38" s="13">
        <f>SUM(C7:C36)</f>
        <v>3018.62</v>
      </c>
      <c r="D38" s="13"/>
      <c r="E38" s="14">
        <f>SUM(E33:E37)</f>
        <v>11726.26293</v>
      </c>
      <c r="F38" s="79">
        <f>SUM(F7:F36)</f>
        <v>14744.88293</v>
      </c>
      <c r="G38" s="79">
        <f>SUM(G7:G36)</f>
        <v>9273.564</v>
      </c>
      <c r="H38" s="80">
        <f>SUM(H7:H36)</f>
        <v>2452.6989299999996</v>
      </c>
      <c r="I38" s="22"/>
      <c r="J38" s="31"/>
    </row>
    <row r="39" spans="1:10" ht="13.5" thickBot="1">
      <c r="A39" s="6"/>
      <c r="B39" s="7"/>
      <c r="C39" s="8"/>
      <c r="D39" s="8"/>
      <c r="E39" s="9"/>
      <c r="F39" s="10"/>
      <c r="G39" s="10"/>
      <c r="H39" s="10"/>
      <c r="I39" s="23" t="s">
        <v>23</v>
      </c>
      <c r="J39" s="62">
        <f>SUM(J33:J37)</f>
        <v>4540.8232800000005</v>
      </c>
    </row>
    <row r="40" spans="1:10" ht="13.5" thickBot="1">
      <c r="A40" s="4"/>
      <c r="B40" s="1"/>
      <c r="C40" s="2"/>
      <c r="D40" s="2"/>
      <c r="E40" s="3"/>
      <c r="F40" s="187"/>
      <c r="G40" s="188"/>
      <c r="H40" s="188"/>
      <c r="I40" s="188"/>
      <c r="J40" s="25"/>
    </row>
    <row r="41" spans="9:10" ht="13.5" thickBot="1">
      <c r="I41" s="18" t="s">
        <v>30</v>
      </c>
      <c r="J41" s="63">
        <f>H38+J31-J39</f>
        <v>14020.75565</v>
      </c>
    </row>
    <row r="47" spans="1:10" ht="15.75">
      <c r="A47" s="178" t="s">
        <v>33</v>
      </c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ht="16.5" thickBot="1">
      <c r="A48" s="179" t="s">
        <v>25</v>
      </c>
      <c r="B48" s="179"/>
      <c r="C48" s="179"/>
      <c r="D48" s="179"/>
      <c r="E48" s="179"/>
      <c r="F48" s="179"/>
      <c r="G48" s="179"/>
      <c r="H48" s="179"/>
      <c r="I48" s="179"/>
      <c r="J48" s="179"/>
    </row>
    <row r="49" spans="1:10" ht="13.5" thickBot="1">
      <c r="A49" s="180"/>
      <c r="B49" s="183" t="s">
        <v>24</v>
      </c>
      <c r="C49" s="184"/>
      <c r="D49" s="184"/>
      <c r="E49" s="185"/>
      <c r="F49" s="183" t="s">
        <v>28</v>
      </c>
      <c r="G49" s="184"/>
      <c r="H49" s="184"/>
      <c r="I49" s="184"/>
      <c r="J49" s="185"/>
    </row>
    <row r="50" spans="1:10" ht="13.5" thickBot="1">
      <c r="A50" s="181"/>
      <c r="B50" s="171" t="s">
        <v>0</v>
      </c>
      <c r="C50" s="171" t="s">
        <v>21</v>
      </c>
      <c r="D50" s="171" t="s">
        <v>1</v>
      </c>
      <c r="E50" s="171" t="s">
        <v>2</v>
      </c>
      <c r="F50" s="171" t="s">
        <v>3</v>
      </c>
      <c r="G50" s="171" t="s">
        <v>4</v>
      </c>
      <c r="H50" s="171" t="s">
        <v>5</v>
      </c>
      <c r="I50" s="173" t="s">
        <v>6</v>
      </c>
      <c r="J50" s="174"/>
    </row>
    <row r="51" spans="1:10" ht="13.5" thickBot="1">
      <c r="A51" s="182"/>
      <c r="B51" s="186"/>
      <c r="C51" s="186"/>
      <c r="D51" s="186"/>
      <c r="E51" s="186"/>
      <c r="F51" s="172"/>
      <c r="G51" s="172"/>
      <c r="H51" s="172"/>
      <c r="I51" s="15" t="s">
        <v>7</v>
      </c>
      <c r="J51" s="5" t="s">
        <v>8</v>
      </c>
    </row>
    <row r="52" spans="1:10" ht="13.5" thickBot="1">
      <c r="A52" s="88" t="s">
        <v>34</v>
      </c>
      <c r="B52" s="175"/>
      <c r="C52" s="176"/>
      <c r="D52" s="176"/>
      <c r="E52" s="177"/>
      <c r="F52" s="89"/>
      <c r="G52" s="90"/>
      <c r="H52" s="91"/>
      <c r="I52" s="92" t="s">
        <v>35</v>
      </c>
      <c r="J52" s="93">
        <f>J41</f>
        <v>14020.75565</v>
      </c>
    </row>
    <row r="53" spans="1:10" ht="13.5" thickBot="1">
      <c r="A53" s="168" t="s">
        <v>9</v>
      </c>
      <c r="B53" s="70">
        <f>14.93*493.8</f>
        <v>7372.434</v>
      </c>
      <c r="C53" s="94">
        <v>663.43</v>
      </c>
      <c r="D53" s="94"/>
      <c r="E53" s="76">
        <f>B53-C53</f>
        <v>6709.004</v>
      </c>
      <c r="F53" s="95">
        <f>B53*1</f>
        <v>7372.434</v>
      </c>
      <c r="G53" s="67">
        <f>8.05*493.8</f>
        <v>3975.0900000000006</v>
      </c>
      <c r="H53" s="71">
        <f>F53-G53-C53</f>
        <v>2733.9139999999998</v>
      </c>
      <c r="I53" s="96" t="s">
        <v>26</v>
      </c>
      <c r="J53" s="97">
        <f>1.15*493.8</f>
        <v>567.87</v>
      </c>
    </row>
    <row r="54" spans="1:10" ht="13.5" thickBot="1">
      <c r="A54" s="166"/>
      <c r="B54" s="68"/>
      <c r="C54" s="72"/>
      <c r="D54" s="72"/>
      <c r="E54" s="72"/>
      <c r="F54" s="68"/>
      <c r="G54" s="98"/>
      <c r="H54" s="99"/>
      <c r="I54" s="100" t="s">
        <v>36</v>
      </c>
      <c r="J54" s="101">
        <f>2.33*493.8</f>
        <v>1150.554</v>
      </c>
    </row>
    <row r="55" spans="1:10" ht="13.5" thickBot="1">
      <c r="A55" s="165" t="s">
        <v>10</v>
      </c>
      <c r="B55" s="70">
        <f>14.93*493.8</f>
        <v>7372.434</v>
      </c>
      <c r="C55" s="102">
        <v>663.43</v>
      </c>
      <c r="D55" s="102"/>
      <c r="E55" s="76">
        <f>B55-C55</f>
        <v>6709.004</v>
      </c>
      <c r="F55" s="95">
        <f>B55*1</f>
        <v>7372.434</v>
      </c>
      <c r="G55" s="67">
        <f>8.05*493.8</f>
        <v>3975.0900000000006</v>
      </c>
      <c r="H55" s="76">
        <f>F55-G55-C55</f>
        <v>2733.9139999999998</v>
      </c>
      <c r="I55" s="103" t="s">
        <v>26</v>
      </c>
      <c r="J55" s="97">
        <f>1.15*493.8</f>
        <v>567.87</v>
      </c>
    </row>
    <row r="56" spans="1:10" ht="12.75">
      <c r="A56" s="166"/>
      <c r="B56" s="104"/>
      <c r="C56" s="105"/>
      <c r="D56" s="105"/>
      <c r="E56" s="106"/>
      <c r="F56" s="107"/>
      <c r="G56" s="108"/>
      <c r="H56" s="109"/>
      <c r="I56" s="100" t="s">
        <v>36</v>
      </c>
      <c r="J56" s="101">
        <f>2.33*493.8</f>
        <v>1150.554</v>
      </c>
    </row>
    <row r="57" spans="1:10" ht="24">
      <c r="A57" s="166"/>
      <c r="B57" s="104"/>
      <c r="C57" s="105"/>
      <c r="D57" s="105"/>
      <c r="E57" s="106"/>
      <c r="F57" s="104"/>
      <c r="G57" s="108"/>
      <c r="H57" s="109"/>
      <c r="I57" s="35" t="s">
        <v>37</v>
      </c>
      <c r="J57" s="110">
        <v>173</v>
      </c>
    </row>
    <row r="58" spans="1:10" ht="13.5" thickBot="1">
      <c r="A58" s="167"/>
      <c r="B58" s="69"/>
      <c r="C58" s="83"/>
      <c r="D58" s="83"/>
      <c r="E58" s="111"/>
      <c r="F58" s="69"/>
      <c r="G58" s="112"/>
      <c r="H58" s="113"/>
      <c r="I58" s="100" t="s">
        <v>38</v>
      </c>
      <c r="J58" s="114">
        <v>2993</v>
      </c>
    </row>
    <row r="59" spans="1:10" ht="13.5" thickBot="1">
      <c r="A59" s="168" t="s">
        <v>11</v>
      </c>
      <c r="B59" s="70">
        <f>14.93*493.8</f>
        <v>7372.434</v>
      </c>
      <c r="C59" s="94">
        <v>663.43</v>
      </c>
      <c r="D59" s="115"/>
      <c r="E59" s="76">
        <f>B59-C59</f>
        <v>6709.004</v>
      </c>
      <c r="F59" s="95">
        <f>B59*1</f>
        <v>7372.434</v>
      </c>
      <c r="G59" s="67">
        <f>8.05*493.8</f>
        <v>3975.0900000000006</v>
      </c>
      <c r="H59" s="71">
        <f>F59-G59-C59</f>
        <v>2733.9139999999998</v>
      </c>
      <c r="I59" s="96" t="s">
        <v>26</v>
      </c>
      <c r="J59" s="97">
        <f>1.15*493.8</f>
        <v>567.87</v>
      </c>
    </row>
    <row r="60" spans="1:10" ht="13.5" thickBot="1">
      <c r="A60" s="166"/>
      <c r="B60" s="68"/>
      <c r="C60" s="72"/>
      <c r="D60" s="72"/>
      <c r="E60" s="72"/>
      <c r="F60" s="68"/>
      <c r="G60" s="98"/>
      <c r="H60" s="99"/>
      <c r="I60" s="100" t="s">
        <v>36</v>
      </c>
      <c r="J60" s="101">
        <f>2.33*493.8</f>
        <v>1150.554</v>
      </c>
    </row>
    <row r="61" spans="1:10" ht="13.5" thickBot="1">
      <c r="A61" s="168" t="s">
        <v>12</v>
      </c>
      <c r="B61" s="70">
        <f>14.93*493.8</f>
        <v>7372.434</v>
      </c>
      <c r="C61" s="102">
        <v>663.43</v>
      </c>
      <c r="D61" s="102"/>
      <c r="E61" s="76">
        <f>B61-C61</f>
        <v>6709.004</v>
      </c>
      <c r="F61" s="95">
        <f>B61*1</f>
        <v>7372.434</v>
      </c>
      <c r="G61" s="67">
        <f>8.05*493.8</f>
        <v>3975.0900000000006</v>
      </c>
      <c r="H61" s="76">
        <f>F61-G61-C61</f>
        <v>2733.9139999999998</v>
      </c>
      <c r="I61" s="96" t="s">
        <v>26</v>
      </c>
      <c r="J61" s="97">
        <f>1.15*493.8</f>
        <v>567.87</v>
      </c>
    </row>
    <row r="62" spans="1:10" ht="13.5" thickBot="1">
      <c r="A62" s="166"/>
      <c r="B62" s="68"/>
      <c r="C62" s="72"/>
      <c r="D62" s="72"/>
      <c r="E62" s="72"/>
      <c r="F62" s="68"/>
      <c r="G62" s="98"/>
      <c r="H62" s="99"/>
      <c r="I62" s="100" t="s">
        <v>36</v>
      </c>
      <c r="J62" s="101">
        <f>2.33*493.8</f>
        <v>1150.554</v>
      </c>
    </row>
    <row r="63" spans="1:10" ht="13.5" thickBot="1">
      <c r="A63" s="168" t="s">
        <v>13</v>
      </c>
      <c r="B63" s="70">
        <f>14.93*493.8</f>
        <v>7372.434</v>
      </c>
      <c r="C63" s="102">
        <v>663.43</v>
      </c>
      <c r="D63" s="102"/>
      <c r="E63" s="76">
        <f>B63-C63</f>
        <v>6709.004</v>
      </c>
      <c r="F63" s="95">
        <f>B63*1</f>
        <v>7372.434</v>
      </c>
      <c r="G63" s="67">
        <f>8.05*493.8</f>
        <v>3975.0900000000006</v>
      </c>
      <c r="H63" s="76">
        <f>F63-G63-C63</f>
        <v>2733.9139999999998</v>
      </c>
      <c r="I63" s="96" t="s">
        <v>26</v>
      </c>
      <c r="J63" s="97">
        <f>1.15*493.8</f>
        <v>567.87</v>
      </c>
    </row>
    <row r="64" spans="1:10" ht="13.5" thickBot="1">
      <c r="A64" s="166"/>
      <c r="B64" s="68"/>
      <c r="C64" s="72"/>
      <c r="D64" s="72"/>
      <c r="E64" s="72"/>
      <c r="F64" s="68"/>
      <c r="G64" s="98"/>
      <c r="H64" s="99"/>
      <c r="I64" s="100" t="s">
        <v>36</v>
      </c>
      <c r="J64" s="101">
        <f>2.33*493.8</f>
        <v>1150.554</v>
      </c>
    </row>
    <row r="65" spans="1:10" ht="13.5" thickBot="1">
      <c r="A65" s="168" t="s">
        <v>14</v>
      </c>
      <c r="B65" s="70">
        <f>14.93*493.8</f>
        <v>7372.434</v>
      </c>
      <c r="C65" s="102">
        <v>663.43</v>
      </c>
      <c r="D65" s="102"/>
      <c r="E65" s="76">
        <f>B65-C65</f>
        <v>6709.004</v>
      </c>
      <c r="F65" s="95">
        <f>B65*1</f>
        <v>7372.434</v>
      </c>
      <c r="G65" s="67">
        <f>8.05*493.8</f>
        <v>3975.0900000000006</v>
      </c>
      <c r="H65" s="76">
        <f>F65-G65-C65</f>
        <v>2733.9139999999998</v>
      </c>
      <c r="I65" s="96" t="s">
        <v>26</v>
      </c>
      <c r="J65" s="97">
        <f>1.15*493.8</f>
        <v>567.87</v>
      </c>
    </row>
    <row r="66" spans="1:10" ht="12.75">
      <c r="A66" s="166"/>
      <c r="B66" s="116"/>
      <c r="C66" s="72"/>
      <c r="D66" s="72"/>
      <c r="E66" s="73"/>
      <c r="F66" s="68"/>
      <c r="G66" s="117"/>
      <c r="H66" s="99"/>
      <c r="I66" s="100" t="s">
        <v>36</v>
      </c>
      <c r="J66" s="101">
        <f>2.33*493.8</f>
        <v>1150.554</v>
      </c>
    </row>
    <row r="67" spans="1:10" ht="12.75">
      <c r="A67" s="166"/>
      <c r="B67" s="107"/>
      <c r="C67" s="105"/>
      <c r="D67" s="105"/>
      <c r="E67" s="106"/>
      <c r="F67" s="107"/>
      <c r="G67" s="118"/>
      <c r="H67" s="109"/>
      <c r="I67" s="119" t="s">
        <v>39</v>
      </c>
      <c r="J67" s="120">
        <v>748</v>
      </c>
    </row>
    <row r="68" spans="1:10" ht="13.5" thickBot="1">
      <c r="A68" s="167"/>
      <c r="B68" s="69"/>
      <c r="C68" s="83"/>
      <c r="D68" s="83"/>
      <c r="E68" s="111"/>
      <c r="F68" s="69"/>
      <c r="G68" s="112"/>
      <c r="H68" s="113"/>
      <c r="I68" s="121" t="s">
        <v>40</v>
      </c>
      <c r="J68" s="122">
        <v>1550</v>
      </c>
    </row>
    <row r="69" spans="1:10" ht="13.5" thickBot="1">
      <c r="A69" s="165" t="s">
        <v>15</v>
      </c>
      <c r="B69" s="70">
        <f>16.83*493.8</f>
        <v>8310.653999999999</v>
      </c>
      <c r="C69" s="102">
        <v>663.43</v>
      </c>
      <c r="D69" s="102"/>
      <c r="E69" s="76">
        <f>B69-C69</f>
        <v>7647.223999999998</v>
      </c>
      <c r="F69" s="95">
        <f>B69*1</f>
        <v>8310.653999999999</v>
      </c>
      <c r="G69" s="67">
        <f>8.05*493.8</f>
        <v>3975.0900000000006</v>
      </c>
      <c r="H69" s="76">
        <f>F69-G69-C69</f>
        <v>3672.1339999999987</v>
      </c>
      <c r="I69" s="103" t="s">
        <v>26</v>
      </c>
      <c r="J69" s="97">
        <f>1.15*493.8</f>
        <v>567.87</v>
      </c>
    </row>
    <row r="70" spans="1:10" ht="12.75">
      <c r="A70" s="166"/>
      <c r="B70" s="104"/>
      <c r="C70" s="105"/>
      <c r="D70" s="105"/>
      <c r="E70" s="106"/>
      <c r="F70" s="107"/>
      <c r="G70" s="108"/>
      <c r="H70" s="109"/>
      <c r="I70" s="100" t="s">
        <v>36</v>
      </c>
      <c r="J70" s="101">
        <f>2.49*493.8</f>
        <v>1229.5620000000001</v>
      </c>
    </row>
    <row r="71" spans="1:10" ht="13.5" thickBot="1">
      <c r="A71" s="166"/>
      <c r="B71" s="104"/>
      <c r="C71" s="105"/>
      <c r="D71" s="105"/>
      <c r="E71" s="106"/>
      <c r="F71" s="107"/>
      <c r="G71" s="108"/>
      <c r="H71" s="109"/>
      <c r="I71" s="100" t="s">
        <v>41</v>
      </c>
      <c r="J71" s="101">
        <f>1.15*493.8</f>
        <v>567.87</v>
      </c>
    </row>
    <row r="72" spans="1:10" ht="13.5" thickBot="1">
      <c r="A72" s="168" t="s">
        <v>16</v>
      </c>
      <c r="B72" s="123">
        <f>16.83*493.8</f>
        <v>8310.653999999999</v>
      </c>
      <c r="C72" s="94">
        <v>663.43</v>
      </c>
      <c r="D72" s="94"/>
      <c r="E72" s="124">
        <f>B72-C72</f>
        <v>7647.223999999998</v>
      </c>
      <c r="F72" s="125">
        <f>B72*1</f>
        <v>8310.653999999999</v>
      </c>
      <c r="G72" s="67">
        <f>8.05*493.8</f>
        <v>3975.0900000000006</v>
      </c>
      <c r="H72" s="124">
        <f>F72-G72-C72</f>
        <v>3672.1339999999987</v>
      </c>
      <c r="I72" s="96" t="s">
        <v>26</v>
      </c>
      <c r="J72" s="97">
        <f>1.15*493.8</f>
        <v>567.87</v>
      </c>
    </row>
    <row r="73" spans="1:10" ht="12.75">
      <c r="A73" s="166"/>
      <c r="B73" s="116"/>
      <c r="C73" s="72"/>
      <c r="D73" s="72"/>
      <c r="E73" s="72"/>
      <c r="F73" s="68"/>
      <c r="G73" s="117"/>
      <c r="H73" s="99"/>
      <c r="I73" s="100" t="s">
        <v>36</v>
      </c>
      <c r="J73" s="101">
        <f>2.49*493.8</f>
        <v>1229.5620000000001</v>
      </c>
    </row>
    <row r="74" spans="1:10" ht="13.5" thickBot="1">
      <c r="A74" s="167"/>
      <c r="B74" s="69"/>
      <c r="C74" s="83"/>
      <c r="D74" s="83"/>
      <c r="E74" s="83"/>
      <c r="F74" s="69"/>
      <c r="G74" s="112"/>
      <c r="H74" s="113"/>
      <c r="I74" s="100" t="s">
        <v>41</v>
      </c>
      <c r="J74" s="101">
        <f>1.15*493.8</f>
        <v>567.87</v>
      </c>
    </row>
    <row r="75" spans="1:10" ht="13.5" thickBot="1">
      <c r="A75" s="165" t="s">
        <v>17</v>
      </c>
      <c r="B75" s="70">
        <f>16.83*493.8</f>
        <v>8310.653999999999</v>
      </c>
      <c r="C75" s="102">
        <v>663.43</v>
      </c>
      <c r="D75" s="102"/>
      <c r="E75" s="126">
        <f>B75-C75</f>
        <v>7647.223999999998</v>
      </c>
      <c r="F75" s="95">
        <f>B75*1</f>
        <v>8310.653999999999</v>
      </c>
      <c r="G75" s="67">
        <f>8.05*493.8</f>
        <v>3975.0900000000006</v>
      </c>
      <c r="H75" s="76">
        <f>F75-G75-C75</f>
        <v>3672.1339999999987</v>
      </c>
      <c r="I75" s="103" t="s">
        <v>26</v>
      </c>
      <c r="J75" s="97">
        <f>1.15*493.8</f>
        <v>567.87</v>
      </c>
    </row>
    <row r="76" spans="1:10" ht="12.75">
      <c r="A76" s="166"/>
      <c r="B76" s="104"/>
      <c r="C76" s="105"/>
      <c r="D76" s="105"/>
      <c r="E76" s="105"/>
      <c r="F76" s="107"/>
      <c r="G76" s="108"/>
      <c r="H76" s="109"/>
      <c r="I76" s="100" t="s">
        <v>36</v>
      </c>
      <c r="J76" s="101">
        <f>2.49*493.8</f>
        <v>1229.5620000000001</v>
      </c>
    </row>
    <row r="77" spans="1:10" ht="12.75">
      <c r="A77" s="166"/>
      <c r="B77" s="104"/>
      <c r="C77" s="105"/>
      <c r="D77" s="105"/>
      <c r="E77" s="105"/>
      <c r="F77" s="107"/>
      <c r="G77" s="108"/>
      <c r="H77" s="109"/>
      <c r="I77" s="100" t="s">
        <v>41</v>
      </c>
      <c r="J77" s="101">
        <f>1.15*493.8</f>
        <v>567.87</v>
      </c>
    </row>
    <row r="78" spans="1:10" ht="36.75" thickBot="1">
      <c r="A78" s="167"/>
      <c r="B78" s="69"/>
      <c r="C78" s="83"/>
      <c r="D78" s="83"/>
      <c r="E78" s="83"/>
      <c r="F78" s="69"/>
      <c r="G78" s="112"/>
      <c r="H78" s="113"/>
      <c r="I78" s="127" t="s">
        <v>42</v>
      </c>
      <c r="J78" s="128">
        <v>37518</v>
      </c>
    </row>
    <row r="79" spans="1:10" ht="13.5" thickBot="1">
      <c r="A79" s="165" t="s">
        <v>18</v>
      </c>
      <c r="B79" s="70">
        <f>16.83*493.8</f>
        <v>8310.653999999999</v>
      </c>
      <c r="C79" s="102">
        <v>663.43</v>
      </c>
      <c r="D79" s="102"/>
      <c r="E79" s="126">
        <f>B79-C79</f>
        <v>7647.223999999998</v>
      </c>
      <c r="F79" s="95">
        <f>B79*1</f>
        <v>8310.653999999999</v>
      </c>
      <c r="G79" s="67">
        <f>8.05*493.8</f>
        <v>3975.0900000000006</v>
      </c>
      <c r="H79" s="76">
        <f>F79-G79-C79</f>
        <v>3672.1339999999987</v>
      </c>
      <c r="I79" s="103" t="s">
        <v>26</v>
      </c>
      <c r="J79" s="97">
        <f>1.15*493.8</f>
        <v>567.87</v>
      </c>
    </row>
    <row r="80" spans="1:10" ht="12.75">
      <c r="A80" s="166"/>
      <c r="B80" s="104"/>
      <c r="C80" s="105"/>
      <c r="D80" s="105"/>
      <c r="E80" s="105"/>
      <c r="F80" s="107"/>
      <c r="G80" s="108"/>
      <c r="H80" s="109"/>
      <c r="I80" s="100" t="s">
        <v>36</v>
      </c>
      <c r="J80" s="101">
        <f>2.49*493.8</f>
        <v>1229.5620000000001</v>
      </c>
    </row>
    <row r="81" spans="1:10" ht="12.75">
      <c r="A81" s="166"/>
      <c r="B81" s="104"/>
      <c r="C81" s="105"/>
      <c r="D81" s="105"/>
      <c r="E81" s="105"/>
      <c r="F81" s="107"/>
      <c r="G81" s="108"/>
      <c r="H81" s="109"/>
      <c r="I81" s="100" t="s">
        <v>41</v>
      </c>
      <c r="J81" s="101">
        <f>1.15*493.8</f>
        <v>567.87</v>
      </c>
    </row>
    <row r="82" spans="1:10" ht="24">
      <c r="A82" s="166"/>
      <c r="B82" s="107"/>
      <c r="C82" s="105"/>
      <c r="D82" s="105"/>
      <c r="E82" s="105"/>
      <c r="F82" s="107"/>
      <c r="G82" s="118"/>
      <c r="H82" s="109"/>
      <c r="I82" s="127" t="s">
        <v>43</v>
      </c>
      <c r="J82" s="129">
        <v>316</v>
      </c>
    </row>
    <row r="83" spans="1:10" ht="24.75" thickBot="1">
      <c r="A83" s="167"/>
      <c r="B83" s="69"/>
      <c r="C83" s="83"/>
      <c r="D83" s="83"/>
      <c r="E83" s="83"/>
      <c r="F83" s="69"/>
      <c r="G83" s="112"/>
      <c r="H83" s="113"/>
      <c r="I83" s="130" t="s">
        <v>44</v>
      </c>
      <c r="J83" s="131">
        <v>85</v>
      </c>
    </row>
    <row r="84" spans="1:10" ht="13.5" thickBot="1">
      <c r="A84" s="165" t="s">
        <v>19</v>
      </c>
      <c r="B84" s="70">
        <f>16.83*493.8</f>
        <v>8310.653999999999</v>
      </c>
      <c r="C84" s="102">
        <v>663.43</v>
      </c>
      <c r="D84" s="102"/>
      <c r="E84" s="126">
        <f>B84-C84</f>
        <v>7647.223999999998</v>
      </c>
      <c r="F84" s="95">
        <f>B84*1</f>
        <v>8310.653999999999</v>
      </c>
      <c r="G84" s="67">
        <f>8.05*493.8</f>
        <v>3975.0900000000006</v>
      </c>
      <c r="H84" s="76">
        <f>F84-G84-C84</f>
        <v>3672.1339999999987</v>
      </c>
      <c r="I84" s="103" t="s">
        <v>26</v>
      </c>
      <c r="J84" s="97">
        <f>1.15*493.8</f>
        <v>567.87</v>
      </c>
    </row>
    <row r="85" spans="1:10" ht="12.75">
      <c r="A85" s="166"/>
      <c r="B85" s="104"/>
      <c r="C85" s="105"/>
      <c r="D85" s="105"/>
      <c r="E85" s="105"/>
      <c r="F85" s="107"/>
      <c r="G85" s="108"/>
      <c r="H85" s="109"/>
      <c r="I85" s="100" t="s">
        <v>36</v>
      </c>
      <c r="J85" s="101">
        <f>2.49*493.8</f>
        <v>1229.5620000000001</v>
      </c>
    </row>
    <row r="86" spans="1:10" ht="12.75">
      <c r="A86" s="166"/>
      <c r="B86" s="104"/>
      <c r="C86" s="105"/>
      <c r="D86" s="105"/>
      <c r="E86" s="105"/>
      <c r="F86" s="107"/>
      <c r="G86" s="108"/>
      <c r="H86" s="109"/>
      <c r="I86" s="100" t="s">
        <v>41</v>
      </c>
      <c r="J86" s="101">
        <f>1.15*493.8</f>
        <v>567.87</v>
      </c>
    </row>
    <row r="87" spans="1:10" ht="48.75" thickBot="1">
      <c r="A87" s="167"/>
      <c r="B87" s="69"/>
      <c r="C87" s="83"/>
      <c r="D87" s="83"/>
      <c r="E87" s="83"/>
      <c r="F87" s="69"/>
      <c r="G87" s="132"/>
      <c r="H87" s="133"/>
      <c r="I87" s="134" t="s">
        <v>45</v>
      </c>
      <c r="J87" s="135">
        <v>4282</v>
      </c>
    </row>
    <row r="88" spans="1:10" ht="13.5" thickBot="1">
      <c r="A88" s="168" t="s">
        <v>20</v>
      </c>
      <c r="B88" s="70">
        <f>16.83*493.8045</f>
        <v>8310.729734999999</v>
      </c>
      <c r="C88" s="94">
        <v>663.44</v>
      </c>
      <c r="D88" s="102"/>
      <c r="E88" s="76">
        <f>B88-C88</f>
        <v>7647.2897349999985</v>
      </c>
      <c r="F88" s="95">
        <f>B88*1</f>
        <v>8310.729734999999</v>
      </c>
      <c r="G88" s="67">
        <f>8.05*493.8</f>
        <v>3975.0900000000006</v>
      </c>
      <c r="H88" s="76">
        <f>F88-G88-C88</f>
        <v>3672.199734999999</v>
      </c>
      <c r="I88" s="96" t="s">
        <v>26</v>
      </c>
      <c r="J88" s="97">
        <f>1.15*493.8</f>
        <v>567.87</v>
      </c>
    </row>
    <row r="89" spans="1:10" ht="12.75">
      <c r="A89" s="166"/>
      <c r="B89" s="116"/>
      <c r="C89" s="72"/>
      <c r="D89" s="72"/>
      <c r="E89" s="73"/>
      <c r="F89" s="68"/>
      <c r="G89" s="117"/>
      <c r="H89" s="99"/>
      <c r="I89" s="100" t="s">
        <v>36</v>
      </c>
      <c r="J89" s="101">
        <f>2.49*493.8</f>
        <v>1229.5620000000001</v>
      </c>
    </row>
    <row r="90" spans="1:10" ht="12.75">
      <c r="A90" s="166"/>
      <c r="B90" s="104"/>
      <c r="C90" s="105"/>
      <c r="D90" s="105"/>
      <c r="E90" s="106"/>
      <c r="F90" s="107"/>
      <c r="G90" s="108"/>
      <c r="H90" s="109"/>
      <c r="I90" s="100" t="s">
        <v>41</v>
      </c>
      <c r="J90" s="101">
        <f>1.15*493.8</f>
        <v>567.87</v>
      </c>
    </row>
    <row r="91" spans="1:10" ht="24">
      <c r="A91" s="166"/>
      <c r="B91" s="136"/>
      <c r="C91" s="118"/>
      <c r="D91" s="118"/>
      <c r="E91" s="109"/>
      <c r="F91" s="136"/>
      <c r="G91" s="108"/>
      <c r="H91" s="109"/>
      <c r="I91" s="137" t="s">
        <v>46</v>
      </c>
      <c r="J91" s="138">
        <v>162.2</v>
      </c>
    </row>
    <row r="92" spans="1:10" ht="24.75" thickBot="1">
      <c r="A92" s="167"/>
      <c r="B92" s="139"/>
      <c r="C92" s="140"/>
      <c r="D92" s="140"/>
      <c r="E92" s="141"/>
      <c r="F92" s="142"/>
      <c r="G92" s="143"/>
      <c r="H92" s="144"/>
      <c r="I92" s="145" t="s">
        <v>47</v>
      </c>
      <c r="J92" s="146">
        <v>2216.4</v>
      </c>
    </row>
    <row r="93" spans="1:10" ht="13.5" thickBot="1">
      <c r="A93" s="11" t="s">
        <v>22</v>
      </c>
      <c r="B93" s="147">
        <f>SUM(B53:B88)</f>
        <v>94098.60373499998</v>
      </c>
      <c r="C93" s="148">
        <f>SUM(C53:C88)</f>
        <v>7961.17</v>
      </c>
      <c r="D93" s="148"/>
      <c r="E93" s="149">
        <f>SUM(E53:E92)</f>
        <v>86137.433735</v>
      </c>
      <c r="F93" s="79">
        <f>SUM(F53:F88)</f>
        <v>94098.60373499998</v>
      </c>
      <c r="G93" s="79">
        <f>SUM(G53:G88)</f>
        <v>47701.080000000016</v>
      </c>
      <c r="H93" s="80">
        <f>SUM(H53:H88)</f>
        <v>38436.353735</v>
      </c>
      <c r="I93" s="150"/>
      <c r="J93" s="151"/>
    </row>
    <row r="94" spans="1:10" ht="13.5" thickBot="1">
      <c r="A94" s="6"/>
      <c r="B94" s="152"/>
      <c r="C94" s="153"/>
      <c r="D94" s="153"/>
      <c r="E94" s="154"/>
      <c r="F94" s="155"/>
      <c r="G94" s="155"/>
      <c r="H94" s="155"/>
      <c r="I94" s="156" t="s">
        <v>23</v>
      </c>
      <c r="J94" s="157">
        <f>SUM(J53:J92)</f>
        <v>74545.95599999999</v>
      </c>
    </row>
    <row r="95" spans="1:10" ht="13.5" thickBot="1">
      <c r="A95" s="4"/>
      <c r="B95" s="158"/>
      <c r="C95" s="159"/>
      <c r="D95" s="159"/>
      <c r="E95" s="160"/>
      <c r="F95" s="169"/>
      <c r="G95" s="170"/>
      <c r="H95" s="170"/>
      <c r="I95" s="170"/>
      <c r="J95" s="161"/>
    </row>
    <row r="96" spans="2:10" ht="13.5" thickBot="1">
      <c r="B96" s="162"/>
      <c r="C96" s="162"/>
      <c r="D96" s="162"/>
      <c r="E96" s="162"/>
      <c r="F96" s="162"/>
      <c r="G96" s="162"/>
      <c r="H96" s="162"/>
      <c r="I96" s="163" t="s">
        <v>48</v>
      </c>
      <c r="J96" s="164">
        <f>H93+J52-J94</f>
        <v>-22088.846614999995</v>
      </c>
    </row>
    <row r="97" spans="2:10" ht="12.75">
      <c r="B97" s="162"/>
      <c r="C97" s="162"/>
      <c r="D97" s="162"/>
      <c r="E97" s="162"/>
      <c r="F97" s="162"/>
      <c r="G97" s="162"/>
      <c r="H97" s="162"/>
      <c r="I97" s="162"/>
      <c r="J97" s="162"/>
    </row>
    <row r="100" spans="1:10" ht="15.75">
      <c r="A100" s="178" t="s">
        <v>49</v>
      </c>
      <c r="B100" s="178"/>
      <c r="C100" s="178"/>
      <c r="D100" s="178"/>
      <c r="E100" s="178"/>
      <c r="F100" s="178"/>
      <c r="G100" s="178"/>
      <c r="H100" s="178"/>
      <c r="I100" s="178"/>
      <c r="J100" s="178"/>
    </row>
    <row r="101" spans="1:10" ht="16.5" thickBot="1">
      <c r="A101" s="179" t="s">
        <v>25</v>
      </c>
      <c r="B101" s="179"/>
      <c r="C101" s="179"/>
      <c r="D101" s="179"/>
      <c r="E101" s="179"/>
      <c r="F101" s="179"/>
      <c r="G101" s="179"/>
      <c r="H101" s="179"/>
      <c r="I101" s="179"/>
      <c r="J101" s="179"/>
    </row>
    <row r="102" spans="1:10" ht="13.5" thickBot="1">
      <c r="A102" s="180"/>
      <c r="B102" s="183" t="s">
        <v>24</v>
      </c>
      <c r="C102" s="184"/>
      <c r="D102" s="184"/>
      <c r="E102" s="185"/>
      <c r="F102" s="183" t="s">
        <v>28</v>
      </c>
      <c r="G102" s="184"/>
      <c r="H102" s="184"/>
      <c r="I102" s="184"/>
      <c r="J102" s="185"/>
    </row>
    <row r="103" spans="1:10" ht="13.5" thickBot="1">
      <c r="A103" s="181"/>
      <c r="B103" s="168" t="s">
        <v>0</v>
      </c>
      <c r="C103" s="199" t="s">
        <v>50</v>
      </c>
      <c r="D103" s="168" t="s">
        <v>1</v>
      </c>
      <c r="E103" s="168" t="s">
        <v>2</v>
      </c>
      <c r="F103" s="168" t="s">
        <v>3</v>
      </c>
      <c r="G103" s="168" t="s">
        <v>4</v>
      </c>
      <c r="H103" s="168" t="s">
        <v>5</v>
      </c>
      <c r="I103" s="173" t="s">
        <v>6</v>
      </c>
      <c r="J103" s="174"/>
    </row>
    <row r="104" spans="1:10" ht="13.5" thickBot="1">
      <c r="A104" s="182"/>
      <c r="B104" s="198"/>
      <c r="C104" s="200"/>
      <c r="D104" s="198"/>
      <c r="E104" s="198"/>
      <c r="F104" s="189"/>
      <c r="G104" s="189"/>
      <c r="H104" s="189"/>
      <c r="I104" s="15" t="s">
        <v>7</v>
      </c>
      <c r="J104" s="5" t="s">
        <v>8</v>
      </c>
    </row>
    <row r="105" spans="1:10" ht="13.5" thickBot="1">
      <c r="A105" s="88" t="s">
        <v>51</v>
      </c>
      <c r="B105" s="175"/>
      <c r="C105" s="176"/>
      <c r="D105" s="176"/>
      <c r="E105" s="177"/>
      <c r="F105" s="89"/>
      <c r="G105" s="90"/>
      <c r="H105" s="91"/>
      <c r="I105" s="92" t="s">
        <v>52</v>
      </c>
      <c r="J105" s="201">
        <f>J96</f>
        <v>-22088.846614999995</v>
      </c>
    </row>
    <row r="106" spans="1:10" ht="13.5" thickBot="1">
      <c r="A106" s="165" t="s">
        <v>9</v>
      </c>
      <c r="B106" s="70">
        <f>16.830019*493.8</f>
        <v>8310.6633822</v>
      </c>
      <c r="C106" s="76">
        <f>E106-B106</f>
        <v>-3688.4733822000007</v>
      </c>
      <c r="D106" s="202"/>
      <c r="E106" s="76">
        <v>4622.19</v>
      </c>
      <c r="F106" s="95">
        <f>B106*1</f>
        <v>8310.6633822</v>
      </c>
      <c r="G106" s="67">
        <f>8.23*493.8</f>
        <v>4063.974</v>
      </c>
      <c r="H106" s="76">
        <f>F106-G106+C106</f>
        <v>558.2159999999994</v>
      </c>
      <c r="I106" s="103" t="s">
        <v>26</v>
      </c>
      <c r="J106" s="97">
        <f>1.15*493.8</f>
        <v>567.87</v>
      </c>
    </row>
    <row r="107" spans="1:10" ht="12.75">
      <c r="A107" s="166"/>
      <c r="B107" s="104"/>
      <c r="C107" s="118"/>
      <c r="D107" s="118"/>
      <c r="E107" s="106"/>
      <c r="F107" s="107"/>
      <c r="G107" s="108"/>
      <c r="H107" s="106"/>
      <c r="I107" s="100" t="s">
        <v>36</v>
      </c>
      <c r="J107" s="101">
        <f>2.49*493.8</f>
        <v>1229.5620000000001</v>
      </c>
    </row>
    <row r="108" spans="1:10" ht="13.5" thickBot="1">
      <c r="A108" s="166"/>
      <c r="B108" s="69"/>
      <c r="C108" s="203"/>
      <c r="D108" s="132"/>
      <c r="E108" s="111"/>
      <c r="F108" s="69"/>
      <c r="G108" s="132"/>
      <c r="H108" s="111"/>
      <c r="I108" s="100" t="s">
        <v>53</v>
      </c>
      <c r="J108" s="101">
        <f>1.15*493.8</f>
        <v>567.87</v>
      </c>
    </row>
    <row r="109" spans="1:10" ht="13.5" thickBot="1">
      <c r="A109" s="165" t="s">
        <v>10</v>
      </c>
      <c r="B109" s="70">
        <f>16.830019*493.8</f>
        <v>8310.6633822</v>
      </c>
      <c r="C109" s="76">
        <f>E109-B109</f>
        <v>685.0766177999994</v>
      </c>
      <c r="D109" s="202"/>
      <c r="E109" s="76">
        <v>8995.74</v>
      </c>
      <c r="F109" s="95">
        <f>B109*1</f>
        <v>8310.6633822</v>
      </c>
      <c r="G109" s="67">
        <f>8.23*493.8</f>
        <v>4063.974</v>
      </c>
      <c r="H109" s="76">
        <f>F109-G109+C109</f>
        <v>4931.766</v>
      </c>
      <c r="I109" s="103" t="s">
        <v>26</v>
      </c>
      <c r="J109" s="97">
        <f>1.15*493.8</f>
        <v>567.87</v>
      </c>
    </row>
    <row r="110" spans="1:10" ht="12.75">
      <c r="A110" s="166"/>
      <c r="B110" s="104"/>
      <c r="C110" s="118"/>
      <c r="D110" s="118"/>
      <c r="E110" s="106"/>
      <c r="F110" s="107"/>
      <c r="G110" s="108"/>
      <c r="H110" s="106"/>
      <c r="I110" s="100" t="s">
        <v>36</v>
      </c>
      <c r="J110" s="101">
        <f>2.49*493.8</f>
        <v>1229.5620000000001</v>
      </c>
    </row>
    <row r="111" spans="1:10" ht="12.75">
      <c r="A111" s="166"/>
      <c r="B111" s="104"/>
      <c r="C111" s="118"/>
      <c r="D111" s="118"/>
      <c r="E111" s="106"/>
      <c r="F111" s="107"/>
      <c r="G111" s="108"/>
      <c r="H111" s="106"/>
      <c r="I111" s="100" t="s">
        <v>53</v>
      </c>
      <c r="J111" s="101">
        <f>1.15*493.8</f>
        <v>567.87</v>
      </c>
    </row>
    <row r="112" spans="1:10" ht="13.5" thickBot="1">
      <c r="A112" s="167"/>
      <c r="B112" s="69"/>
      <c r="C112" s="132"/>
      <c r="D112" s="132"/>
      <c r="E112" s="111"/>
      <c r="F112" s="69"/>
      <c r="G112" s="112"/>
      <c r="H112" s="75"/>
      <c r="I112" s="100" t="s">
        <v>38</v>
      </c>
      <c r="J112" s="114">
        <v>7483</v>
      </c>
    </row>
    <row r="113" spans="1:10" ht="13.5" thickBot="1">
      <c r="A113" s="168" t="s">
        <v>11</v>
      </c>
      <c r="B113" s="70">
        <f>16.830019*493.8</f>
        <v>8310.6633822</v>
      </c>
      <c r="C113" s="76">
        <f>E113-B113</f>
        <v>-268.86338220000016</v>
      </c>
      <c r="D113" s="204"/>
      <c r="E113" s="124">
        <v>8041.8</v>
      </c>
      <c r="F113" s="125">
        <f>B113*1</f>
        <v>8310.6633822</v>
      </c>
      <c r="G113" s="205">
        <f>8.23*493.8</f>
        <v>4063.974</v>
      </c>
      <c r="H113" s="124">
        <f>F113-G113+C113</f>
        <v>3977.826</v>
      </c>
      <c r="I113" s="96" t="s">
        <v>26</v>
      </c>
      <c r="J113" s="97">
        <f>1.15*493.8</f>
        <v>567.87</v>
      </c>
    </row>
    <row r="114" spans="1:10" ht="12.75">
      <c r="A114" s="166"/>
      <c r="B114" s="116"/>
      <c r="C114" s="98"/>
      <c r="D114" s="98"/>
      <c r="E114" s="73"/>
      <c r="F114" s="68"/>
      <c r="G114" s="117"/>
      <c r="H114" s="73"/>
      <c r="I114" s="100" t="s">
        <v>36</v>
      </c>
      <c r="J114" s="101">
        <f>2.49*493.8</f>
        <v>1229.5620000000001</v>
      </c>
    </row>
    <row r="115" spans="1:10" ht="12.75">
      <c r="A115" s="166"/>
      <c r="B115" s="104"/>
      <c r="C115" s="118"/>
      <c r="D115" s="118"/>
      <c r="E115" s="106"/>
      <c r="F115" s="107"/>
      <c r="G115" s="108"/>
      <c r="H115" s="106"/>
      <c r="I115" s="100" t="s">
        <v>53</v>
      </c>
      <c r="J115" s="101">
        <f>1.15*493.8</f>
        <v>567.87</v>
      </c>
    </row>
    <row r="116" spans="1:10" ht="24.75" thickBot="1">
      <c r="A116" s="166"/>
      <c r="B116" s="69"/>
      <c r="C116" s="132"/>
      <c r="D116" s="132"/>
      <c r="E116" s="111"/>
      <c r="F116" s="69"/>
      <c r="G116" s="132"/>
      <c r="H116" s="111"/>
      <c r="I116" s="127" t="s">
        <v>54</v>
      </c>
      <c r="J116" s="206">
        <v>3000</v>
      </c>
    </row>
    <row r="117" spans="1:10" ht="13.5" thickBot="1">
      <c r="A117" s="168" t="s">
        <v>12</v>
      </c>
      <c r="B117" s="70">
        <f>16.830019*493.8</f>
        <v>8310.6633822</v>
      </c>
      <c r="C117" s="76">
        <f>E117-B117</f>
        <v>-2742.7233822000007</v>
      </c>
      <c r="D117" s="204"/>
      <c r="E117" s="124">
        <v>5567.94</v>
      </c>
      <c r="F117" s="125">
        <f>B117*1</f>
        <v>8310.6633822</v>
      </c>
      <c r="G117" s="205">
        <f>8.23*493.8</f>
        <v>4063.974</v>
      </c>
      <c r="H117" s="124">
        <f>F117-G117+C117</f>
        <v>1503.9659999999994</v>
      </c>
      <c r="I117" s="96" t="s">
        <v>26</v>
      </c>
      <c r="J117" s="97">
        <f>1.15*493.8</f>
        <v>567.87</v>
      </c>
    </row>
    <row r="118" spans="1:10" ht="12.75">
      <c r="A118" s="166"/>
      <c r="B118" s="116"/>
      <c r="C118" s="98"/>
      <c r="D118" s="98"/>
      <c r="E118" s="73"/>
      <c r="F118" s="68"/>
      <c r="G118" s="117"/>
      <c r="H118" s="73"/>
      <c r="I118" s="100" t="s">
        <v>36</v>
      </c>
      <c r="J118" s="101">
        <f>2.49*493.8</f>
        <v>1229.5620000000001</v>
      </c>
    </row>
    <row r="119" spans="1:10" ht="12.75">
      <c r="A119" s="166"/>
      <c r="B119" s="104"/>
      <c r="C119" s="118"/>
      <c r="D119" s="118"/>
      <c r="E119" s="106"/>
      <c r="F119" s="107"/>
      <c r="G119" s="108"/>
      <c r="H119" s="106"/>
      <c r="I119" s="100" t="s">
        <v>53</v>
      </c>
      <c r="J119" s="101">
        <f>1.15*493.8</f>
        <v>567.87</v>
      </c>
    </row>
    <row r="120" spans="1:10" ht="13.5" thickBot="1">
      <c r="A120" s="166"/>
      <c r="B120" s="107"/>
      <c r="C120" s="118"/>
      <c r="D120" s="118"/>
      <c r="E120" s="106"/>
      <c r="F120" s="107"/>
      <c r="G120" s="118"/>
      <c r="H120" s="106"/>
      <c r="I120" s="207" t="s">
        <v>55</v>
      </c>
      <c r="J120" s="208">
        <v>100</v>
      </c>
    </row>
    <row r="121" spans="1:10" ht="13.5" thickBot="1">
      <c r="A121" s="165" t="s">
        <v>13</v>
      </c>
      <c r="B121" s="70">
        <f>16.830019*493.8</f>
        <v>8310.6633822</v>
      </c>
      <c r="C121" s="76">
        <f>E121-B121</f>
        <v>281.71661779999886</v>
      </c>
      <c r="D121" s="202"/>
      <c r="E121" s="76">
        <v>8592.38</v>
      </c>
      <c r="F121" s="95">
        <f>B121*1</f>
        <v>8310.6633822</v>
      </c>
      <c r="G121" s="67">
        <f>8.23*493.8</f>
        <v>4063.974</v>
      </c>
      <c r="H121" s="76">
        <f>F121-G121+C121</f>
        <v>4528.405999999999</v>
      </c>
      <c r="I121" s="103" t="s">
        <v>26</v>
      </c>
      <c r="J121" s="97">
        <f>1.15*493.8</f>
        <v>567.87</v>
      </c>
    </row>
    <row r="122" spans="1:10" ht="12.75">
      <c r="A122" s="166"/>
      <c r="B122" s="104"/>
      <c r="C122" s="118"/>
      <c r="D122" s="118"/>
      <c r="E122" s="106"/>
      <c r="F122" s="107"/>
      <c r="G122" s="108"/>
      <c r="H122" s="106"/>
      <c r="I122" s="100" t="s">
        <v>36</v>
      </c>
      <c r="J122" s="101">
        <f>2.49*493.8</f>
        <v>1229.5620000000001</v>
      </c>
    </row>
    <row r="123" spans="1:10" ht="12.75">
      <c r="A123" s="166"/>
      <c r="B123" s="104"/>
      <c r="C123" s="118"/>
      <c r="D123" s="118"/>
      <c r="E123" s="106"/>
      <c r="F123" s="107"/>
      <c r="G123" s="108"/>
      <c r="H123" s="106"/>
      <c r="I123" s="100" t="s">
        <v>53</v>
      </c>
      <c r="J123" s="101">
        <f>1.15*493.8</f>
        <v>567.87</v>
      </c>
    </row>
    <row r="124" spans="1:10" ht="13.5" thickBot="1">
      <c r="A124" s="166"/>
      <c r="B124" s="69"/>
      <c r="C124" s="132"/>
      <c r="D124" s="132"/>
      <c r="E124" s="111"/>
      <c r="F124" s="69"/>
      <c r="G124" s="132"/>
      <c r="H124" s="111"/>
      <c r="I124" s="207" t="s">
        <v>56</v>
      </c>
      <c r="J124" s="209">
        <v>4782</v>
      </c>
    </row>
    <row r="125" spans="1:10" ht="13.5" thickBot="1">
      <c r="A125" s="168" t="s">
        <v>14</v>
      </c>
      <c r="B125" s="70">
        <f>16.830019*493.8</f>
        <v>8310.6633822</v>
      </c>
      <c r="C125" s="76">
        <f>E125-B125</f>
        <v>76.31661779999922</v>
      </c>
      <c r="D125" s="202"/>
      <c r="E125" s="76">
        <v>8386.98</v>
      </c>
      <c r="F125" s="95">
        <f>B125*1</f>
        <v>8310.6633822</v>
      </c>
      <c r="G125" s="67">
        <f>8.23*493.8</f>
        <v>4063.974</v>
      </c>
      <c r="H125" s="76">
        <f>F125-G125+C125</f>
        <v>4323.005999999999</v>
      </c>
      <c r="I125" s="96" t="s">
        <v>26</v>
      </c>
      <c r="J125" s="97">
        <f>1.15*493.8</f>
        <v>567.87</v>
      </c>
    </row>
    <row r="126" spans="1:10" ht="12.75">
      <c r="A126" s="166"/>
      <c r="B126" s="116"/>
      <c r="C126" s="98"/>
      <c r="D126" s="98"/>
      <c r="E126" s="73"/>
      <c r="F126" s="68"/>
      <c r="G126" s="117"/>
      <c r="H126" s="73"/>
      <c r="I126" s="100" t="s">
        <v>36</v>
      </c>
      <c r="J126" s="101">
        <f>2.49*493.8</f>
        <v>1229.5620000000001</v>
      </c>
    </row>
    <row r="127" spans="1:10" ht="12.75">
      <c r="A127" s="166"/>
      <c r="B127" s="104"/>
      <c r="C127" s="118"/>
      <c r="D127" s="118"/>
      <c r="E127" s="106"/>
      <c r="F127" s="107"/>
      <c r="G127" s="108"/>
      <c r="H127" s="106"/>
      <c r="I127" s="100" t="s">
        <v>53</v>
      </c>
      <c r="J127" s="101">
        <f>1.15*493.8</f>
        <v>567.87</v>
      </c>
    </row>
    <row r="128" spans="1:10" ht="13.5" thickBot="1">
      <c r="A128" s="166"/>
      <c r="B128" s="107"/>
      <c r="C128" s="210"/>
      <c r="D128" s="118"/>
      <c r="E128" s="106"/>
      <c r="F128" s="107"/>
      <c r="G128" s="118"/>
      <c r="H128" s="106"/>
      <c r="I128" s="119" t="s">
        <v>57</v>
      </c>
      <c r="J128" s="122">
        <v>1050</v>
      </c>
    </row>
    <row r="129" spans="1:10" ht="13.5" thickBot="1">
      <c r="A129" s="165" t="s">
        <v>15</v>
      </c>
      <c r="B129" s="70">
        <f>17.67*493.8</f>
        <v>8725.446000000002</v>
      </c>
      <c r="C129" s="76">
        <f>E129-B129</f>
        <v>-407.6860000000015</v>
      </c>
      <c r="D129" s="202"/>
      <c r="E129" s="76">
        <v>8317.76</v>
      </c>
      <c r="F129" s="95">
        <f>B129*1</f>
        <v>8725.446000000002</v>
      </c>
      <c r="G129" s="67">
        <f>8.78*493.8</f>
        <v>4335.563999999999</v>
      </c>
      <c r="H129" s="76">
        <f>F129-G129+C129</f>
        <v>3982.196000000001</v>
      </c>
      <c r="I129" s="103" t="s">
        <v>26</v>
      </c>
      <c r="J129" s="97">
        <f>1.15*493.8</f>
        <v>567.87</v>
      </c>
    </row>
    <row r="130" spans="1:10" ht="12.75">
      <c r="A130" s="166"/>
      <c r="B130" s="104"/>
      <c r="C130" s="118" t="s">
        <v>58</v>
      </c>
      <c r="D130" s="118"/>
      <c r="E130" s="106"/>
      <c r="F130" s="107"/>
      <c r="G130" s="108"/>
      <c r="H130" s="106"/>
      <c r="I130" s="100" t="s">
        <v>36</v>
      </c>
      <c r="J130" s="101">
        <f>2.62*493.8</f>
        <v>1293.756</v>
      </c>
    </row>
    <row r="131" spans="1:10" ht="12.75">
      <c r="A131" s="166"/>
      <c r="B131" s="104"/>
      <c r="C131" s="118"/>
      <c r="D131" s="118"/>
      <c r="E131" s="106"/>
      <c r="F131" s="107"/>
      <c r="G131" s="108"/>
      <c r="H131" s="106"/>
      <c r="I131" s="100" t="s">
        <v>53</v>
      </c>
      <c r="J131" s="101">
        <f>1.21*493.8</f>
        <v>597.498</v>
      </c>
    </row>
    <row r="132" spans="1:10" ht="12.75">
      <c r="A132" s="166"/>
      <c r="B132" s="104"/>
      <c r="C132" s="118"/>
      <c r="D132" s="118"/>
      <c r="E132" s="106"/>
      <c r="F132" s="107"/>
      <c r="G132" s="108"/>
      <c r="H132" s="106"/>
      <c r="I132" s="211" t="s">
        <v>59</v>
      </c>
      <c r="J132" s="208">
        <v>1067</v>
      </c>
    </row>
    <row r="133" spans="1:10" ht="13.5" thickBot="1">
      <c r="A133" s="166"/>
      <c r="B133" s="104"/>
      <c r="C133" s="118"/>
      <c r="D133" s="118"/>
      <c r="E133" s="106"/>
      <c r="F133" s="107"/>
      <c r="G133" s="108"/>
      <c r="H133" s="106"/>
      <c r="I133" s="119" t="s">
        <v>39</v>
      </c>
      <c r="J133" s="120">
        <v>748</v>
      </c>
    </row>
    <row r="134" spans="1:10" ht="13.5" thickBot="1">
      <c r="A134" s="168" t="s">
        <v>16</v>
      </c>
      <c r="B134" s="70">
        <f>17.67*493.8</f>
        <v>8725.446000000002</v>
      </c>
      <c r="C134" s="76">
        <f>E134-B134</f>
        <v>-1938.8060000000014</v>
      </c>
      <c r="D134" s="204"/>
      <c r="E134" s="124">
        <v>6786.64</v>
      </c>
      <c r="F134" s="125">
        <f>B134*1</f>
        <v>8725.446000000002</v>
      </c>
      <c r="G134" s="67">
        <f>8.78*493.8</f>
        <v>4335.563999999999</v>
      </c>
      <c r="H134" s="124">
        <f>F134-G134+C134</f>
        <v>2451.076000000001</v>
      </c>
      <c r="I134" s="96" t="s">
        <v>26</v>
      </c>
      <c r="J134" s="97">
        <f>1.15*493.8</f>
        <v>567.87</v>
      </c>
    </row>
    <row r="135" spans="1:10" ht="12.75">
      <c r="A135" s="166"/>
      <c r="B135" s="116"/>
      <c r="C135" s="98"/>
      <c r="D135" s="98"/>
      <c r="E135" s="72"/>
      <c r="F135" s="68"/>
      <c r="G135" s="117"/>
      <c r="H135" s="73"/>
      <c r="I135" s="100" t="s">
        <v>36</v>
      </c>
      <c r="J135" s="101">
        <f>2.62*493.8</f>
        <v>1293.756</v>
      </c>
    </row>
    <row r="136" spans="1:10" ht="12.75">
      <c r="A136" s="166"/>
      <c r="B136" s="104"/>
      <c r="C136" s="118"/>
      <c r="D136" s="118"/>
      <c r="E136" s="105"/>
      <c r="F136" s="107"/>
      <c r="G136" s="108"/>
      <c r="H136" s="106"/>
      <c r="I136" s="100" t="s">
        <v>53</v>
      </c>
      <c r="J136" s="101">
        <f>1.21*493.8</f>
        <v>597.498</v>
      </c>
    </row>
    <row r="137" spans="1:10" ht="12.75">
      <c r="A137" s="166"/>
      <c r="B137" s="104"/>
      <c r="C137" s="118"/>
      <c r="D137" s="118"/>
      <c r="E137" s="105"/>
      <c r="F137" s="107"/>
      <c r="G137" s="108"/>
      <c r="H137" s="106"/>
      <c r="I137" s="100" t="s">
        <v>60</v>
      </c>
      <c r="J137" s="209">
        <v>37468</v>
      </c>
    </row>
    <row r="138" spans="1:10" ht="24">
      <c r="A138" s="166"/>
      <c r="B138" s="104"/>
      <c r="C138" s="118"/>
      <c r="D138" s="118"/>
      <c r="E138" s="105"/>
      <c r="F138" s="107"/>
      <c r="G138" s="108"/>
      <c r="H138" s="106"/>
      <c r="I138" s="212" t="s">
        <v>61</v>
      </c>
      <c r="J138" s="209">
        <v>190</v>
      </c>
    </row>
    <row r="139" spans="1:10" ht="13.5" thickBot="1">
      <c r="A139" s="167"/>
      <c r="B139" s="213"/>
      <c r="C139" s="132"/>
      <c r="D139" s="132"/>
      <c r="E139" s="83"/>
      <c r="F139" s="69"/>
      <c r="G139" s="214"/>
      <c r="H139" s="111"/>
      <c r="I139" s="215" t="s">
        <v>40</v>
      </c>
      <c r="J139" s="131">
        <v>1806</v>
      </c>
    </row>
    <row r="140" spans="1:10" ht="13.5" thickBot="1">
      <c r="A140" s="165" t="s">
        <v>17</v>
      </c>
      <c r="B140" s="70">
        <f>17.67*493.8</f>
        <v>8725.446000000002</v>
      </c>
      <c r="C140" s="76">
        <f>E140-B140</f>
        <v>-2309.4260000000013</v>
      </c>
      <c r="D140" s="202"/>
      <c r="E140" s="126">
        <v>6416.02</v>
      </c>
      <c r="F140" s="95">
        <f>B140*1</f>
        <v>8725.446000000002</v>
      </c>
      <c r="G140" s="67">
        <f>8.78*493.8</f>
        <v>4335.563999999999</v>
      </c>
      <c r="H140" s="76">
        <f>F140-G140+C140</f>
        <v>2080.456000000001</v>
      </c>
      <c r="I140" s="103" t="s">
        <v>26</v>
      </c>
      <c r="J140" s="97">
        <f>1.15*493.8</f>
        <v>567.87</v>
      </c>
    </row>
    <row r="141" spans="1:10" ht="12.75">
      <c r="A141" s="166"/>
      <c r="B141" s="104"/>
      <c r="C141" s="118"/>
      <c r="D141" s="118"/>
      <c r="E141" s="105"/>
      <c r="F141" s="107"/>
      <c r="G141" s="108"/>
      <c r="H141" s="106"/>
      <c r="I141" s="100" t="s">
        <v>36</v>
      </c>
      <c r="J141" s="101">
        <f>2.62*493.8</f>
        <v>1293.756</v>
      </c>
    </row>
    <row r="142" spans="1:10" ht="12.75">
      <c r="A142" s="166"/>
      <c r="B142" s="104"/>
      <c r="C142" s="118"/>
      <c r="D142" s="118"/>
      <c r="E142" s="105"/>
      <c r="F142" s="107"/>
      <c r="G142" s="108"/>
      <c r="H142" s="106"/>
      <c r="I142" s="100" t="s">
        <v>53</v>
      </c>
      <c r="J142" s="101">
        <f>1.21*493.8</f>
        <v>597.498</v>
      </c>
    </row>
    <row r="143" spans="1:10" ht="36.75" thickBot="1">
      <c r="A143" s="167"/>
      <c r="B143" s="69"/>
      <c r="C143" s="132"/>
      <c r="D143" s="132"/>
      <c r="E143" s="83"/>
      <c r="F143" s="69"/>
      <c r="G143" s="112"/>
      <c r="H143" s="75"/>
      <c r="I143" s="130" t="s">
        <v>62</v>
      </c>
      <c r="J143" s="128">
        <v>928</v>
      </c>
    </row>
    <row r="144" spans="1:10" ht="13.5" thickBot="1">
      <c r="A144" s="165" t="s">
        <v>18</v>
      </c>
      <c r="B144" s="70">
        <f>17.67*493.8</f>
        <v>8725.446000000002</v>
      </c>
      <c r="C144" s="76">
        <f>E144-B144</f>
        <v>-1851.206000000002</v>
      </c>
      <c r="D144" s="202"/>
      <c r="E144" s="126">
        <v>6874.24</v>
      </c>
      <c r="F144" s="95">
        <f>B144*1</f>
        <v>8725.446000000002</v>
      </c>
      <c r="G144" s="67">
        <f>8.78*493.8</f>
        <v>4335.563999999999</v>
      </c>
      <c r="H144" s="76">
        <f>F144-G144+C144</f>
        <v>2538.6760000000004</v>
      </c>
      <c r="I144" s="103" t="s">
        <v>26</v>
      </c>
      <c r="J144" s="97">
        <f>1.15*493.8</f>
        <v>567.87</v>
      </c>
    </row>
    <row r="145" spans="1:10" ht="12.75">
      <c r="A145" s="166"/>
      <c r="B145" s="104"/>
      <c r="C145" s="118"/>
      <c r="D145" s="118"/>
      <c r="E145" s="105"/>
      <c r="F145" s="107"/>
      <c r="G145" s="108"/>
      <c r="H145" s="106"/>
      <c r="I145" s="100" t="s">
        <v>36</v>
      </c>
      <c r="J145" s="101">
        <f>2.62*493.8</f>
        <v>1293.756</v>
      </c>
    </row>
    <row r="146" spans="1:10" ht="13.5" thickBot="1">
      <c r="A146" s="166"/>
      <c r="B146" s="104"/>
      <c r="C146" s="118"/>
      <c r="D146" s="118"/>
      <c r="E146" s="105"/>
      <c r="F146" s="107"/>
      <c r="G146" s="108"/>
      <c r="H146" s="106"/>
      <c r="I146" s="100" t="s">
        <v>53</v>
      </c>
      <c r="J146" s="101">
        <f>1.21*493.8</f>
        <v>597.498</v>
      </c>
    </row>
    <row r="147" spans="1:10" ht="13.5" thickBot="1">
      <c r="A147" s="165" t="s">
        <v>19</v>
      </c>
      <c r="B147" s="70">
        <f>17.67*493.8</f>
        <v>8725.446000000002</v>
      </c>
      <c r="C147" s="76">
        <f>E147-B147</f>
        <v>1360.753999999999</v>
      </c>
      <c r="D147" s="202"/>
      <c r="E147" s="126">
        <v>10086.2</v>
      </c>
      <c r="F147" s="95">
        <f>B147*1</f>
        <v>8725.446000000002</v>
      </c>
      <c r="G147" s="67">
        <f>8.78*493.8</f>
        <v>4335.563999999999</v>
      </c>
      <c r="H147" s="76">
        <f>F147-G147+C147</f>
        <v>5750.636000000001</v>
      </c>
      <c r="I147" s="103" t="s">
        <v>26</v>
      </c>
      <c r="J147" s="97">
        <f>1.15*493.8</f>
        <v>567.87</v>
      </c>
    </row>
    <row r="148" spans="1:10" ht="12.75">
      <c r="A148" s="166"/>
      <c r="B148" s="104"/>
      <c r="C148" s="118"/>
      <c r="D148" s="118"/>
      <c r="E148" s="105"/>
      <c r="F148" s="107"/>
      <c r="G148" s="108"/>
      <c r="H148" s="106"/>
      <c r="I148" s="100" t="s">
        <v>36</v>
      </c>
      <c r="J148" s="101">
        <f>2.62*493.8</f>
        <v>1293.756</v>
      </c>
    </row>
    <row r="149" spans="1:10" ht="13.5" thickBot="1">
      <c r="A149" s="166"/>
      <c r="B149" s="104"/>
      <c r="C149" s="118"/>
      <c r="D149" s="118"/>
      <c r="E149" s="105"/>
      <c r="F149" s="107"/>
      <c r="G149" s="108"/>
      <c r="H149" s="106"/>
      <c r="I149" s="100" t="s">
        <v>53</v>
      </c>
      <c r="J149" s="101">
        <f>1.21*493.8</f>
        <v>597.498</v>
      </c>
    </row>
    <row r="150" spans="1:10" ht="13.5" thickBot="1">
      <c r="A150" s="168" t="s">
        <v>20</v>
      </c>
      <c r="B150" s="70">
        <f>17.67*493.8</f>
        <v>8725.446000000002</v>
      </c>
      <c r="C150" s="76">
        <f>E150-B150</f>
        <v>4883.743999999999</v>
      </c>
      <c r="D150" s="202"/>
      <c r="E150" s="76">
        <v>13609.19</v>
      </c>
      <c r="F150" s="95">
        <f>B150*1</f>
        <v>8725.446000000002</v>
      </c>
      <c r="G150" s="67">
        <f>8.78*493.8</f>
        <v>4335.563999999999</v>
      </c>
      <c r="H150" s="76">
        <f>F150-G150+C150</f>
        <v>9273.626</v>
      </c>
      <c r="I150" s="96" t="s">
        <v>26</v>
      </c>
      <c r="J150" s="97">
        <f>1.15*493.8</f>
        <v>567.87</v>
      </c>
    </row>
    <row r="151" spans="1:10" ht="12.75">
      <c r="A151" s="166"/>
      <c r="B151" s="216"/>
      <c r="C151" s="98"/>
      <c r="D151" s="98"/>
      <c r="E151" s="99"/>
      <c r="F151" s="217"/>
      <c r="G151" s="117"/>
      <c r="H151" s="73"/>
      <c r="I151" s="100" t="s">
        <v>36</v>
      </c>
      <c r="J151" s="101">
        <f>2.62*493.8</f>
        <v>1293.756</v>
      </c>
    </row>
    <row r="152" spans="1:10" ht="12.75">
      <c r="A152" s="166"/>
      <c r="B152" s="104"/>
      <c r="C152" s="105"/>
      <c r="D152" s="105"/>
      <c r="E152" s="106"/>
      <c r="F152" s="107"/>
      <c r="G152" s="108"/>
      <c r="H152" s="109"/>
      <c r="I152" s="100" t="s">
        <v>53</v>
      </c>
      <c r="J152" s="101">
        <f>1.21*493.8</f>
        <v>597.498</v>
      </c>
    </row>
    <row r="153" spans="1:10" ht="24">
      <c r="A153" s="166"/>
      <c r="B153" s="136"/>
      <c r="C153" s="118"/>
      <c r="D153" s="118"/>
      <c r="E153" s="109"/>
      <c r="F153" s="136"/>
      <c r="G153" s="108"/>
      <c r="H153" s="109"/>
      <c r="I153" s="127" t="s">
        <v>63</v>
      </c>
      <c r="J153" s="218">
        <v>425</v>
      </c>
    </row>
    <row r="154" spans="1:10" ht="24.75" thickBot="1">
      <c r="A154" s="167"/>
      <c r="B154" s="139"/>
      <c r="C154" s="140"/>
      <c r="D154" s="140"/>
      <c r="E154" s="141"/>
      <c r="F154" s="142"/>
      <c r="G154" s="143"/>
      <c r="H154" s="144"/>
      <c r="I154" s="145" t="s">
        <v>47</v>
      </c>
      <c r="J154" s="219">
        <v>2660.78</v>
      </c>
    </row>
    <row r="155" spans="1:10" ht="13.5" thickBot="1">
      <c r="A155" s="11" t="s">
        <v>22</v>
      </c>
      <c r="B155" s="147">
        <f>SUM(B106:B150)</f>
        <v>102216.6562932</v>
      </c>
      <c r="C155" s="148">
        <f>SUM(C106:C150)</f>
        <v>-5919.5762932000125</v>
      </c>
      <c r="D155" s="148"/>
      <c r="E155" s="149">
        <f>SUM(E106:E154)</f>
        <v>96297.08</v>
      </c>
      <c r="F155" s="79">
        <f>SUM(F106:F150)</f>
        <v>102216.6562932</v>
      </c>
      <c r="G155" s="79">
        <f>SUM(G106:G150)</f>
        <v>50397.227999999996</v>
      </c>
      <c r="H155" s="80">
        <f>SUM(H106:H150)</f>
        <v>45899.852</v>
      </c>
      <c r="I155" s="150"/>
      <c r="J155" s="151"/>
    </row>
    <row r="156" spans="1:10" ht="13.5" thickBot="1">
      <c r="A156" s="6"/>
      <c r="B156" s="152"/>
      <c r="C156" s="153"/>
      <c r="D156" s="153"/>
      <c r="E156" s="154"/>
      <c r="F156" s="155"/>
      <c r="G156" s="155"/>
      <c r="H156" s="155"/>
      <c r="I156" s="156" t="s">
        <v>23</v>
      </c>
      <c r="J156" s="157">
        <f>SUM(J106:J154)</f>
        <v>90654.33599999998</v>
      </c>
    </row>
    <row r="157" spans="1:10" ht="13.5" thickBot="1">
      <c r="A157" s="4"/>
      <c r="B157" s="158"/>
      <c r="C157" s="159"/>
      <c r="D157" s="159"/>
      <c r="E157" s="160"/>
      <c r="F157" s="220"/>
      <c r="G157" s="221"/>
      <c r="H157" s="221"/>
      <c r="I157" s="221"/>
      <c r="J157" s="161"/>
    </row>
    <row r="158" spans="2:10" ht="13.5" thickBot="1">
      <c r="B158" s="162"/>
      <c r="C158" s="162"/>
      <c r="D158" s="162"/>
      <c r="E158" s="162"/>
      <c r="F158" s="162"/>
      <c r="G158" s="162"/>
      <c r="H158" s="162"/>
      <c r="I158" s="163" t="s">
        <v>64</v>
      </c>
      <c r="J158" s="164">
        <f>H155+J105-J156</f>
        <v>-66843.33061499998</v>
      </c>
    </row>
    <row r="159" spans="2:10" ht="12.75">
      <c r="B159" s="162"/>
      <c r="C159" s="162"/>
      <c r="D159" s="162"/>
      <c r="E159" s="162"/>
      <c r="F159" s="162"/>
      <c r="G159" s="162"/>
      <c r="H159" s="162"/>
      <c r="I159" s="162"/>
      <c r="J159" s="162"/>
    </row>
  </sheetData>
  <sheetProtection/>
  <mergeCells count="81">
    <mergeCell ref="A140:A143"/>
    <mergeCell ref="A144:A146"/>
    <mergeCell ref="A147:A149"/>
    <mergeCell ref="A150:A154"/>
    <mergeCell ref="F157:I157"/>
    <mergeCell ref="A113:A116"/>
    <mergeCell ref="A117:A120"/>
    <mergeCell ref="A121:A124"/>
    <mergeCell ref="A125:A128"/>
    <mergeCell ref="A129:A133"/>
    <mergeCell ref="A134:A139"/>
    <mergeCell ref="G103:G104"/>
    <mergeCell ref="H103:H104"/>
    <mergeCell ref="I103:J103"/>
    <mergeCell ref="B105:E105"/>
    <mergeCell ref="A106:A108"/>
    <mergeCell ref="A109:A112"/>
    <mergeCell ref="A100:J100"/>
    <mergeCell ref="A101:J101"/>
    <mergeCell ref="A102:A104"/>
    <mergeCell ref="B102:E102"/>
    <mergeCell ref="F102:J102"/>
    <mergeCell ref="B103:B104"/>
    <mergeCell ref="C103:C104"/>
    <mergeCell ref="D103:D104"/>
    <mergeCell ref="E103:E104"/>
    <mergeCell ref="F103:F104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26:A27"/>
    <mergeCell ref="G4:G5"/>
    <mergeCell ref="H4:H5"/>
    <mergeCell ref="I4:J4"/>
    <mergeCell ref="B6:E6"/>
    <mergeCell ref="A7:A9"/>
    <mergeCell ref="A10:A11"/>
    <mergeCell ref="A28:A29"/>
    <mergeCell ref="A30:A32"/>
    <mergeCell ref="A33:A35"/>
    <mergeCell ref="A36:A37"/>
    <mergeCell ref="F40:I40"/>
    <mergeCell ref="A12:A14"/>
    <mergeCell ref="A15:A17"/>
    <mergeCell ref="A18:A20"/>
    <mergeCell ref="A21:A23"/>
    <mergeCell ref="A24:A25"/>
    <mergeCell ref="A47:J47"/>
    <mergeCell ref="A48:J48"/>
    <mergeCell ref="A49:A51"/>
    <mergeCell ref="B49:E49"/>
    <mergeCell ref="F49:J49"/>
    <mergeCell ref="B50:B51"/>
    <mergeCell ref="C50:C51"/>
    <mergeCell ref="D50:D51"/>
    <mergeCell ref="E50:E51"/>
    <mergeCell ref="F50:F51"/>
    <mergeCell ref="A72:A74"/>
    <mergeCell ref="G50:G51"/>
    <mergeCell ref="H50:H51"/>
    <mergeCell ref="I50:J50"/>
    <mergeCell ref="B52:E52"/>
    <mergeCell ref="A53:A54"/>
    <mergeCell ref="A55:A58"/>
    <mergeCell ref="A75:A78"/>
    <mergeCell ref="A79:A83"/>
    <mergeCell ref="A84:A87"/>
    <mergeCell ref="A88:A92"/>
    <mergeCell ref="F95:I95"/>
    <mergeCell ref="A59:A60"/>
    <mergeCell ref="A61:A62"/>
    <mergeCell ref="A63:A64"/>
    <mergeCell ref="A65:A68"/>
    <mergeCell ref="A69:A71"/>
  </mergeCells>
  <printOptions/>
  <pageMargins left="0.17" right="0.17" top="0.17" bottom="0.16" header="0.17" footer="0.16"/>
  <pageSetup horizontalDpi="600" verticalDpi="600" orientation="landscape" paperSize="9" r:id="rId1"/>
  <ignoredErrors>
    <ignoredError sqref="J54:J55 J60:J65 J70 J73 J76 J80 J85 J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Водовозов С. В.</dc:creator>
  <cp:keywords/>
  <dc:description/>
  <cp:lastModifiedBy>User</cp:lastModifiedBy>
  <cp:lastPrinted>2016-04-21T04:22:12Z</cp:lastPrinted>
  <dcterms:created xsi:type="dcterms:W3CDTF">2010-06-22T06:42:29Z</dcterms:created>
  <dcterms:modified xsi:type="dcterms:W3CDTF">2022-03-04T08:33:18Z</dcterms:modified>
  <cp:category/>
  <cp:version/>
  <cp:contentType/>
  <cp:contentStatus/>
</cp:coreProperties>
</file>