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<sst xmlns="http://schemas.openxmlformats.org/spreadsheetml/2006/main" count="186" uniqueCount="66">
  <si>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</si>
  <si>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</si>
  <si>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</si>
  <si>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</si>
  <si>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</si>
  <si>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</si>
  <si>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</si>
  <si>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</si>
  <si>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</si>
  <si>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</si>
  <si>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</si>
  <si>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</si>
  <si>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</si>
  <si>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</si>
  <si>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</si>
  <si>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</si>
  <si>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</si>
  <si>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</si>
  <si>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</si>
  <si>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</si>
  <si>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</si>
  <si>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недоплата факт</t>
  </si>
  <si>
    <t>Всего:</t>
  </si>
  <si>
    <r>
      <t xml:space="preserve">                                                                </t>
    </r>
    <r>
      <rPr>
        <b/>
        <sz val="10"/>
        <rFont val="Arial Cyr"/>
        <family val="2"/>
      </rPr>
      <t xml:space="preserve">    Итого: </t>
    </r>
  </si>
  <si>
    <t xml:space="preserve">ДОХОДЫ </t>
  </si>
  <si>
    <t xml:space="preserve"> </t>
  </si>
  <si>
    <t xml:space="preserve"> I. по содержанию и текущему ремонту мест общего пользования жилого дома № 4 по ул. 50 лет ВЛКСМ</t>
  </si>
  <si>
    <t>Услуги ООО "РИЦ"</t>
  </si>
  <si>
    <t xml:space="preserve">                                                                                                         Отчёт за 2015г.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</si>
  <si>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ООО "ЛИДЕР УК" </t>
  </si>
  <si>
    <t>2015 г.</t>
  </si>
  <si>
    <t>переходящий остаток на 2016 год</t>
  </si>
  <si>
    <t>прочистка дороги от снега вдоль дома (погрузчиком 10 мин.)</t>
  </si>
  <si>
    <t xml:space="preserve">переходящий долг                                                    </t>
  </si>
  <si>
    <t xml:space="preserve">                                                                                                         Отчёт за 2016г.                                                                                                                                                                                                                                                   </t>
  </si>
  <si>
    <t>2016 г.</t>
  </si>
  <si>
    <t xml:space="preserve">переходящий долг с 2015 года                                                   </t>
  </si>
  <si>
    <t>содержание УК</t>
  </si>
  <si>
    <t>кв. № 3 - на крыше пробит куржак - 1 шт., прочистка вентиляции - 1 шт.</t>
  </si>
  <si>
    <t>прочистка дороги от снега вдоль дома  (погрузчиком 8 мин.)</t>
  </si>
  <si>
    <t xml:space="preserve">сброс снега и наледи с  кровли </t>
  </si>
  <si>
    <t>привезен щебень - 10т.</t>
  </si>
  <si>
    <t xml:space="preserve">около дома скошена трава </t>
  </si>
  <si>
    <t>промывка и опрессовка системы отопления</t>
  </si>
  <si>
    <t>вывоз твердых бытовых отходов</t>
  </si>
  <si>
    <t xml:space="preserve">тамбур - замена  эл. лампочки 40Вт - 1шт. </t>
  </si>
  <si>
    <t>прочистка дороги от снега вдоль дома (погрузчиком 50 мин.)</t>
  </si>
  <si>
    <t xml:space="preserve">уличн. освещение - замена  эл. лампочки 40Вт - 1шт. </t>
  </si>
  <si>
    <t>прочистка дороги от снега вдоль дома (погрузчиком 45 мин.)</t>
  </si>
  <si>
    <t>эл. энергия (разница между выставленными и оплаченными показаниями)</t>
  </si>
  <si>
    <t>переходящий остаток на 2017 год</t>
  </si>
  <si>
    <t xml:space="preserve">                                                                                                         Отчёт за 2017г.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</si>
  <si>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недоплата, переплата  (-/+)</t>
  </si>
  <si>
    <t>2017 г.</t>
  </si>
  <si>
    <t xml:space="preserve">переходящий долг с 2016 года                                                   </t>
  </si>
  <si>
    <t>вывоз твердых коммунальных отходов</t>
  </si>
  <si>
    <t>прочистка дороги от снега вдоль дома (погрузчиком 15 мин.)</t>
  </si>
  <si>
    <t>вывоз крупногабаритного мусора</t>
  </si>
  <si>
    <t>установлено уличное освещение ( лампа энергосберегающая 45 Вт. - 1 шт., фотоэлемент - 1 шт., фонарь - 1 шт., клемма - 1 шт., провод - 5 м.)</t>
  </si>
  <si>
    <t>1 эт., тамбур -  зам. ЭСУ-3 - 1 шт., эл. лампочка 40 Вт. - 2 шт.</t>
  </si>
  <si>
    <t>ремонт кровли (шифер - 2л., вышка - 1 час. 15 мин.)</t>
  </si>
  <si>
    <t>2 эт. -  замена ЭСУ-3 - 1 шт., эл. лампочка 40 Вт. - 1 шт.</t>
  </si>
  <si>
    <t xml:space="preserve">кв. № 2 - вызов аварийной службы </t>
  </si>
  <si>
    <t>тамбур -  замена эл. лампочки 40 Вт. - 1 шт.</t>
  </si>
  <si>
    <t>прочистка дороги от снега вдоль дома  (погрузчиком 15 мин.)</t>
  </si>
  <si>
    <t>переходящий остаток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</si>
</sst>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0" fillId="32" borderId="14" xfId="0" applyFill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5" fillId="0" borderId="20" xfId="0" applyFont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0" borderId="37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34" borderId="14" xfId="0" applyFont="1" applyFill="1" applyBorder="1" applyAlignment="1">
      <alignment wrapText="1"/>
    </xf>
    <xf numFmtId="0" fontId="4" fillId="0" borderId="26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right"/>
    </xf>
    <xf numFmtId="0" fontId="4" fillId="0" borderId="2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wrapText="1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4" fillId="35" borderId="43" xfId="0" applyFont="1" applyFill="1" applyBorder="1" applyAlignment="1">
      <alignment horizontal="left" wrapText="1"/>
    </xf>
    <xf numFmtId="0" fontId="5" fillId="0" borderId="4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4" xfId="0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/>
    </xf>
    <xf numFmtId="0" fontId="4" fillId="0" borderId="25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/>
    </xf>
    <xf numFmtId="0" fontId="4" fillId="0" borderId="26" xfId="0" applyFont="1" applyBorder="1" applyAlignment="1">
      <alignment horizontal="right" vertical="center"/>
    </xf>
    <xf numFmtId="2" fontId="1" fillId="33" borderId="14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35" borderId="14" xfId="0" applyFont="1" applyFill="1" applyBorder="1" applyAlignment="1">
      <alignment wrapText="1"/>
    </xf>
    <xf numFmtId="0" fontId="4" fillId="0" borderId="25" xfId="0" applyFont="1" applyBorder="1" applyAlignment="1">
      <alignment horizontal="right"/>
    </xf>
    <xf numFmtId="2" fontId="5" fillId="0" borderId="37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33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/>
    </xf>
    <xf numFmtId="2" fontId="5" fillId="0" borderId="4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 wrapText="1"/>
    </xf>
    <xf numFmtId="2" fontId="5" fillId="0" borderId="46" xfId="0" applyNumberFormat="1" applyFont="1" applyBorder="1" applyAlignment="1">
      <alignment horizontal="right" wrapText="1"/>
    </xf>
    <xf numFmtId="2" fontId="4" fillId="0" borderId="31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 wrapText="1"/>
    </xf>
    <xf numFmtId="2" fontId="4" fillId="0" borderId="34" xfId="0" applyNumberFormat="1" applyFont="1" applyBorder="1" applyAlignment="1">
      <alignment horizontal="right" wrapText="1"/>
    </xf>
    <xf numFmtId="2" fontId="4" fillId="0" borderId="46" xfId="0" applyNumberFormat="1" applyFont="1" applyBorder="1" applyAlignment="1">
      <alignment horizontal="right" wrapText="1"/>
    </xf>
    <xf numFmtId="2" fontId="1" fillId="0" borderId="48" xfId="0" applyNumberFormat="1" applyFont="1" applyBorder="1" applyAlignment="1">
      <alignment horizontal="right"/>
    </xf>
    <xf numFmtId="2" fontId="1" fillId="33" borderId="48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wrapText="1"/>
    </xf>
    <xf numFmtId="2" fontId="5" fillId="34" borderId="14" xfId="0" applyNumberFormat="1" applyFont="1" applyFill="1" applyBorder="1" applyAlignment="1">
      <alignment vertical="center" wrapText="1"/>
    </xf>
    <xf numFmtId="2" fontId="5" fillId="0" borderId="39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left" wrapText="1"/>
    </xf>
    <xf numFmtId="2" fontId="4" fillId="0" borderId="37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43" fillId="0" borderId="32" xfId="0" applyNumberFormat="1" applyFont="1" applyBorder="1" applyAlignment="1">
      <alignment/>
    </xf>
    <xf numFmtId="2" fontId="43" fillId="0" borderId="45" xfId="0" applyNumberFormat="1" applyFont="1" applyBorder="1" applyAlignment="1">
      <alignment horizontal="right"/>
    </xf>
    <xf numFmtId="0" fontId="4" fillId="0" borderId="43" xfId="0" applyFont="1" applyBorder="1" applyAlignment="1">
      <alignment horizontal="left" wrapText="1"/>
    </xf>
    <xf numFmtId="2" fontId="4" fillId="0" borderId="30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horizontal="right"/>
    </xf>
    <xf numFmtId="2" fontId="5" fillId="0" borderId="46" xfId="0" applyNumberFormat="1" applyFont="1" applyBorder="1" applyAlignment="1">
      <alignment horizontal="right"/>
    </xf>
    <xf numFmtId="2" fontId="43" fillId="0" borderId="34" xfId="0" applyNumberFormat="1" applyFont="1" applyBorder="1" applyAlignment="1">
      <alignment horizontal="right"/>
    </xf>
    <xf numFmtId="2" fontId="43" fillId="0" borderId="46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 vertical="center"/>
    </xf>
    <xf numFmtId="2" fontId="4" fillId="0" borderId="50" xfId="0" applyNumberFormat="1" applyFont="1" applyBorder="1" applyAlignment="1">
      <alignment horizontal="left" wrapText="1"/>
    </xf>
    <xf numFmtId="2" fontId="5" fillId="0" borderId="49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51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51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wrapText="1"/>
    </xf>
    <xf numFmtId="0" fontId="4" fillId="0" borderId="15" xfId="0" applyNumberFormat="1" applyFont="1" applyBorder="1" applyAlignment="1">
      <alignment vertical="center"/>
    </xf>
    <xf numFmtId="2" fontId="43" fillId="0" borderId="34" xfId="0" applyNumberFormat="1" applyFont="1" applyBorder="1" applyAlignment="1">
      <alignment horizontal="right" wrapText="1"/>
    </xf>
    <xf numFmtId="2" fontId="43" fillId="0" borderId="46" xfId="0" applyNumberFormat="1" applyFont="1" applyBorder="1" applyAlignment="1">
      <alignment horizontal="right" wrapText="1"/>
    </xf>
    <xf numFmtId="0" fontId="4" fillId="0" borderId="25" xfId="0" applyNumberFormat="1" applyFont="1" applyBorder="1" applyAlignment="1">
      <alignment horizontal="right" vertical="center" wrapText="1"/>
    </xf>
    <xf numFmtId="2" fontId="5" fillId="0" borderId="41" xfId="0" applyNumberFormat="1" applyFont="1" applyBorder="1" applyAlignment="1">
      <alignment horizontal="right"/>
    </xf>
    <xf numFmtId="2" fontId="43" fillId="0" borderId="32" xfId="0" applyNumberFormat="1" applyFont="1" applyBorder="1" applyAlignment="1">
      <alignment horizontal="right"/>
    </xf>
    <xf numFmtId="0" fontId="4" fillId="35" borderId="26" xfId="0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right" vertical="center"/>
    </xf>
    <xf numFmtId="2" fontId="5" fillId="0" borderId="53" xfId="0" applyNumberFormat="1" applyFont="1" applyBorder="1" applyAlignment="1">
      <alignment/>
    </xf>
    <xf numFmtId="2" fontId="5" fillId="0" borderId="54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left" vertical="center" wrapText="1"/>
    </xf>
    <xf numFmtId="0" fontId="4" fillId="35" borderId="55" xfId="0" applyFont="1" applyFill="1" applyBorder="1" applyAlignment="1">
      <alignment horizontal="left" wrapText="1"/>
    </xf>
    <xf numFmtId="0" fontId="4" fillId="35" borderId="26" xfId="0" applyNumberFormat="1" applyFont="1" applyFill="1" applyBorder="1" applyAlignment="1">
      <alignment horizontal="right" vertical="center"/>
    </xf>
    <xf numFmtId="2" fontId="44" fillId="0" borderId="36" xfId="0" applyNumberFormat="1" applyFont="1" applyBorder="1" applyAlignment="1">
      <alignment horizontal="left" wrapText="1"/>
    </xf>
    <xf numFmtId="2" fontId="44" fillId="0" borderId="25" xfId="0" applyNumberFormat="1" applyFont="1" applyBorder="1" applyAlignment="1">
      <alignment horizontal="right" vertical="center" wrapText="1"/>
    </xf>
    <xf numFmtId="2" fontId="44" fillId="0" borderId="49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2" fontId="44" fillId="0" borderId="5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right" vertical="center"/>
    </xf>
    <xf numFmtId="2" fontId="44" fillId="0" borderId="33" xfId="0" applyNumberFormat="1" applyFont="1" applyBorder="1" applyAlignment="1">
      <alignment horizontal="right"/>
    </xf>
    <xf numFmtId="2" fontId="44" fillId="0" borderId="34" xfId="0" applyNumberFormat="1" applyFont="1" applyBorder="1" applyAlignment="1">
      <alignment horizontal="right"/>
    </xf>
    <xf numFmtId="2" fontId="44" fillId="0" borderId="46" xfId="0" applyNumberFormat="1" applyFont="1" applyBorder="1" applyAlignment="1">
      <alignment horizontal="right"/>
    </xf>
    <xf numFmtId="2" fontId="44" fillId="0" borderId="33" xfId="0" applyNumberFormat="1" applyFont="1" applyBorder="1" applyAlignment="1">
      <alignment horizontal="right" wrapText="1"/>
    </xf>
    <xf numFmtId="2" fontId="44" fillId="0" borderId="34" xfId="0" applyNumberFormat="1" applyFont="1" applyBorder="1" applyAlignment="1">
      <alignment horizontal="right" wrapText="1"/>
    </xf>
    <xf numFmtId="2" fontId="44" fillId="0" borderId="46" xfId="0" applyNumberFormat="1" applyFont="1" applyBorder="1" applyAlignment="1">
      <alignment horizontal="right" wrapText="1"/>
    </xf>
    <xf numFmtId="2" fontId="4" fillId="0" borderId="56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right"/>
    </xf>
    <xf numFmtId="0" fontId="1" fillId="33" borderId="48" xfId="0" applyFont="1" applyFill="1" applyBorder="1" applyAlignment="1">
      <alignment horizontal="right"/>
    </xf>
    <xf numFmtId="0" fontId="5" fillId="0" borderId="20" xfId="0" applyFont="1" applyBorder="1" applyAlignment="1">
      <alignment horizontal="right" vertical="center"/>
    </xf>
    <xf numFmtId="2" fontId="1" fillId="33" borderId="14" xfId="0" applyNumberFormat="1" applyFont="1" applyFill="1" applyBorder="1" applyAlignment="1">
      <alignment vertical="center"/>
    </xf>
    <xf numFmtId="2" fontId="0" fillId="32" borderId="14" xfId="0" applyNumberFormat="1" applyFill="1" applyBorder="1" applyAlignment="1">
      <alignment vertical="center"/>
    </xf>
    <xf numFmtId="2" fontId="1" fillId="34" borderId="13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32" borderId="24" xfId="0" applyFill="1" applyBorder="1" applyAlignment="1">
      <alignment wrapText="1"/>
    </xf>
    <xf numFmtId="0" fontId="0" fillId="32" borderId="27" xfId="0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 horizontal="right"/>
    </xf>
    <xf numFmtId="2" fontId="43" fillId="0" borderId="32" xfId="0" applyNumberFormat="1" applyFont="1" applyBorder="1" applyAlignment="1">
      <alignment horizontal="right" wrapText="1"/>
    </xf>
    <xf numFmtId="2" fontId="43" fillId="0" borderId="45" xfId="0" applyNumberFormat="1" applyFont="1" applyBorder="1" applyAlignment="1">
      <alignment horizontal="right" wrapText="1"/>
    </xf>
    <xf numFmtId="2" fontId="43" fillId="0" borderId="0" xfId="0" applyNumberFormat="1" applyFont="1" applyBorder="1" applyAlignment="1">
      <alignment horizontal="right" wrapText="1"/>
    </xf>
    <xf numFmtId="2" fontId="43" fillId="0" borderId="51" xfId="0" applyNumberFormat="1" applyFont="1" applyBorder="1" applyAlignment="1">
      <alignment horizontal="right" wrapText="1"/>
    </xf>
    <xf numFmtId="0" fontId="4" fillId="35" borderId="3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left" wrapText="1"/>
    </xf>
    <xf numFmtId="2" fontId="4" fillId="0" borderId="43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wrapText="1"/>
    </xf>
    <xf numFmtId="2" fontId="4" fillId="0" borderId="13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63">
      <selection activeCell="J107" sqref="J107"/>
    </sheetView>
  </sheetViews>
  <sheetFormatPr defaultColWidth="9.00390625" defaultRowHeight="12.75"/>
  <cols>
    <col min="1" max="1" width="23.875" style="0" customWidth="1"/>
    <col min="2" max="2" width="9.375" style="0" customWidth="1"/>
    <col min="3" max="3" width="8.875" style="0" customWidth="1"/>
    <col min="4" max="4" width="11.375" style="0" customWidth="1"/>
    <col min="5" max="5" width="8.125" style="0" customWidth="1"/>
    <col min="6" max="6" width="9.00390625" style="0" customWidth="1"/>
    <col min="7" max="7" width="9.625" style="0" customWidth="1"/>
    <col min="8" max="8" width="9.375" style="0" customWidth="1"/>
    <col min="9" max="9" width="43.25390625" style="0" customWidth="1"/>
    <col min="10" max="11" width="9.875" style="0" customWidth="1"/>
    <col min="12" max="12" width="9.00390625" style="0" customWidth="1"/>
  </cols>
  <sheetData>
    <row r="1" spans="10:13" ht="12.75">
      <c r="J1" s="12"/>
      <c r="K1" s="12"/>
      <c r="L1" s="12"/>
      <c r="M1" s="12"/>
    </row>
    <row r="2" spans="10:13" ht="13.5" customHeight="1">
      <c r="J2" s="12"/>
      <c r="K2" s="12"/>
      <c r="L2" s="12"/>
      <c r="M2" s="12"/>
    </row>
    <row r="3" spans="1:10" ht="15.75">
      <c r="A3" s="165" t="s">
        <v>28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5.75">
      <c r="A4" s="166" t="s">
        <v>26</v>
      </c>
      <c r="B4" s="166"/>
      <c r="C4" s="166"/>
      <c r="D4" s="166"/>
      <c r="E4" s="166"/>
      <c r="F4" s="166"/>
      <c r="G4" s="166"/>
      <c r="H4" s="166"/>
      <c r="I4" s="166"/>
      <c r="J4" s="166"/>
    </row>
    <row r="5" ht="7.5" customHeight="1" thickBot="1">
      <c r="G5" s="10"/>
    </row>
    <row r="6" spans="1:10" ht="13.5" thickBot="1">
      <c r="A6" s="167"/>
      <c r="B6" s="170" t="s">
        <v>24</v>
      </c>
      <c r="C6" s="171"/>
      <c r="D6" s="171"/>
      <c r="E6" s="172"/>
      <c r="F6" s="170" t="s">
        <v>29</v>
      </c>
      <c r="G6" s="171"/>
      <c r="H6" s="171"/>
      <c r="I6" s="171"/>
      <c r="J6" s="172"/>
    </row>
    <row r="7" spans="1:10" ht="13.5" thickBot="1">
      <c r="A7" s="168"/>
      <c r="B7" s="157" t="s">
        <v>0</v>
      </c>
      <c r="C7" s="157" t="s">
        <v>21</v>
      </c>
      <c r="D7" s="157" t="s">
        <v>1</v>
      </c>
      <c r="E7" s="157" t="s">
        <v>2</v>
      </c>
      <c r="F7" s="157" t="s">
        <v>3</v>
      </c>
      <c r="G7" s="157" t="s">
        <v>4</v>
      </c>
      <c r="H7" s="157" t="s">
        <v>5</v>
      </c>
      <c r="I7" s="160" t="s">
        <v>6</v>
      </c>
      <c r="J7" s="161"/>
    </row>
    <row r="8" spans="1:10" ht="13.5" thickBot="1">
      <c r="A8" s="169"/>
      <c r="B8" s="175"/>
      <c r="C8" s="175"/>
      <c r="D8" s="175"/>
      <c r="E8" s="175"/>
      <c r="F8" s="174"/>
      <c r="G8" s="174"/>
      <c r="H8" s="174"/>
      <c r="I8" s="17" t="s">
        <v>7</v>
      </c>
      <c r="J8" s="5" t="s">
        <v>8</v>
      </c>
    </row>
    <row r="9" spans="1:11" ht="13.5" thickBot="1">
      <c r="A9" s="35" t="s">
        <v>30</v>
      </c>
      <c r="B9" s="162"/>
      <c r="C9" s="163"/>
      <c r="D9" s="163"/>
      <c r="E9" s="164"/>
      <c r="F9" s="21"/>
      <c r="G9" s="22"/>
      <c r="H9" s="23"/>
      <c r="I9" s="69"/>
      <c r="J9" s="69"/>
      <c r="K9" s="12"/>
    </row>
    <row r="10" spans="1:11" ht="13.5" thickBot="1">
      <c r="A10" s="157" t="s">
        <v>9</v>
      </c>
      <c r="B10" s="45"/>
      <c r="C10" s="48"/>
      <c r="D10" s="48"/>
      <c r="E10" s="51"/>
      <c r="F10" s="45"/>
      <c r="G10" s="45"/>
      <c r="H10" s="49"/>
      <c r="I10" s="36"/>
      <c r="J10" s="61"/>
      <c r="K10" s="65"/>
    </row>
    <row r="11" spans="1:11" ht="12.75">
      <c r="A11" s="153"/>
      <c r="B11" s="52"/>
      <c r="C11" s="53"/>
      <c r="D11" s="53"/>
      <c r="E11" s="53"/>
      <c r="F11" s="52"/>
      <c r="G11" s="53"/>
      <c r="H11" s="54"/>
      <c r="I11" s="39"/>
      <c r="J11" s="19"/>
      <c r="K11" s="37"/>
    </row>
    <row r="12" spans="1:11" ht="13.5" thickBot="1">
      <c r="A12" s="154"/>
      <c r="B12" s="55"/>
      <c r="C12" s="56"/>
      <c r="D12" s="56"/>
      <c r="E12" s="56"/>
      <c r="F12" s="55"/>
      <c r="G12" s="57"/>
      <c r="H12" s="58"/>
      <c r="I12" s="40"/>
      <c r="J12" s="18"/>
      <c r="K12" s="66"/>
    </row>
    <row r="13" spans="1:11" ht="13.5" thickBot="1">
      <c r="A13" s="157" t="s">
        <v>10</v>
      </c>
      <c r="B13" s="59"/>
      <c r="C13" s="46"/>
      <c r="D13" s="46"/>
      <c r="E13" s="47"/>
      <c r="F13" s="59"/>
      <c r="G13" s="45"/>
      <c r="H13" s="47"/>
      <c r="I13" s="36"/>
      <c r="J13" s="61"/>
      <c r="K13" s="65"/>
    </row>
    <row r="14" spans="1:11" ht="13.5" thickBot="1">
      <c r="A14" s="154"/>
      <c r="B14" s="55"/>
      <c r="C14" s="56"/>
      <c r="D14" s="56"/>
      <c r="E14" s="56"/>
      <c r="F14" s="55"/>
      <c r="G14" s="57"/>
      <c r="H14" s="58"/>
      <c r="I14" s="44"/>
      <c r="J14" s="60"/>
      <c r="K14" s="67"/>
    </row>
    <row r="15" spans="1:11" ht="13.5" thickBot="1">
      <c r="A15" s="157" t="s">
        <v>11</v>
      </c>
      <c r="B15" s="59"/>
      <c r="C15" s="46"/>
      <c r="D15" s="46"/>
      <c r="E15" s="47"/>
      <c r="F15" s="59"/>
      <c r="G15" s="45"/>
      <c r="H15" s="47"/>
      <c r="I15" s="36"/>
      <c r="J15" s="61"/>
      <c r="K15" s="65"/>
    </row>
    <row r="16" spans="1:11" ht="13.5" thickBot="1">
      <c r="A16" s="154"/>
      <c r="B16" s="55"/>
      <c r="C16" s="56"/>
      <c r="D16" s="56"/>
      <c r="E16" s="56"/>
      <c r="F16" s="55"/>
      <c r="G16" s="57"/>
      <c r="H16" s="58"/>
      <c r="I16" s="33"/>
      <c r="J16" s="18"/>
      <c r="K16" s="66"/>
    </row>
    <row r="17" spans="1:11" ht="13.5" thickBot="1">
      <c r="A17" s="157" t="s">
        <v>12</v>
      </c>
      <c r="B17" s="59"/>
      <c r="C17" s="46"/>
      <c r="D17" s="46"/>
      <c r="E17" s="47"/>
      <c r="F17" s="59"/>
      <c r="G17" s="45"/>
      <c r="H17" s="47"/>
      <c r="I17" s="36"/>
      <c r="J17" s="61"/>
      <c r="K17" s="65"/>
    </row>
    <row r="18" spans="1:11" ht="13.5" thickBot="1">
      <c r="A18" s="154"/>
      <c r="B18" s="55"/>
      <c r="C18" s="56"/>
      <c r="D18" s="56"/>
      <c r="E18" s="56"/>
      <c r="F18" s="55"/>
      <c r="G18" s="57"/>
      <c r="H18" s="58"/>
      <c r="I18" s="32"/>
      <c r="J18" s="19"/>
      <c r="K18" s="37"/>
    </row>
    <row r="19" spans="1:11" ht="13.5" thickBot="1">
      <c r="A19" s="157" t="s">
        <v>13</v>
      </c>
      <c r="B19" s="45"/>
      <c r="C19" s="48"/>
      <c r="D19" s="48"/>
      <c r="E19" s="51"/>
      <c r="F19" s="45"/>
      <c r="G19" s="45"/>
      <c r="H19" s="47"/>
      <c r="I19" s="36"/>
      <c r="J19" s="61"/>
      <c r="K19" s="65"/>
    </row>
    <row r="20" spans="1:11" ht="12.75">
      <c r="A20" s="153"/>
      <c r="B20" s="52"/>
      <c r="C20" s="53"/>
      <c r="D20" s="53"/>
      <c r="E20" s="53"/>
      <c r="F20" s="52"/>
      <c r="G20" s="53"/>
      <c r="H20" s="54"/>
      <c r="I20" s="41"/>
      <c r="J20" s="42"/>
      <c r="K20" s="37"/>
    </row>
    <row r="21" spans="1:11" ht="13.5" thickBot="1">
      <c r="A21" s="154"/>
      <c r="B21" s="55"/>
      <c r="C21" s="56"/>
      <c r="D21" s="56"/>
      <c r="E21" s="56"/>
      <c r="F21" s="55"/>
      <c r="G21" s="57"/>
      <c r="H21" s="58"/>
      <c r="I21" s="33"/>
      <c r="J21" s="18"/>
      <c r="K21" s="66"/>
    </row>
    <row r="22" spans="1:11" ht="13.5" thickBot="1">
      <c r="A22" s="157" t="s">
        <v>14</v>
      </c>
      <c r="B22" s="45"/>
      <c r="C22" s="48"/>
      <c r="D22" s="48"/>
      <c r="E22" s="51"/>
      <c r="F22" s="45"/>
      <c r="G22" s="45"/>
      <c r="H22" s="47"/>
      <c r="I22" s="36"/>
      <c r="J22" s="61"/>
      <c r="K22" s="65"/>
    </row>
    <row r="23" spans="1:11" ht="12.75">
      <c r="A23" s="153"/>
      <c r="B23" s="52"/>
      <c r="C23" s="53"/>
      <c r="D23" s="53"/>
      <c r="E23" s="53"/>
      <c r="F23" s="52"/>
      <c r="G23" s="53"/>
      <c r="H23" s="54"/>
      <c r="I23" s="50"/>
      <c r="J23" s="19"/>
      <c r="K23" s="37"/>
    </row>
    <row r="24" spans="1:11" ht="9.75" customHeight="1" thickBot="1">
      <c r="A24" s="154"/>
      <c r="B24" s="55"/>
      <c r="C24" s="56"/>
      <c r="D24" s="56"/>
      <c r="E24" s="56"/>
      <c r="F24" s="55"/>
      <c r="G24" s="57"/>
      <c r="H24" s="58"/>
      <c r="I24" s="32"/>
      <c r="J24" s="19"/>
      <c r="K24" s="37"/>
    </row>
    <row r="25" spans="1:11" ht="13.5" thickBot="1">
      <c r="A25" s="157" t="s">
        <v>15</v>
      </c>
      <c r="B25" s="45"/>
      <c r="C25" s="48"/>
      <c r="D25" s="48"/>
      <c r="E25" s="51"/>
      <c r="F25" s="45"/>
      <c r="G25" s="45"/>
      <c r="H25" s="47"/>
      <c r="I25" s="36"/>
      <c r="J25" s="61"/>
      <c r="K25" s="65"/>
    </row>
    <row r="26" spans="1:11" ht="12.75">
      <c r="A26" s="153"/>
      <c r="B26" s="52"/>
      <c r="C26" s="53"/>
      <c r="D26" s="53"/>
      <c r="E26" s="53"/>
      <c r="F26" s="52"/>
      <c r="G26" s="53"/>
      <c r="H26" s="54"/>
      <c r="I26" s="39"/>
      <c r="J26" s="62"/>
      <c r="K26" s="68"/>
    </row>
    <row r="27" spans="1:11" ht="9" customHeight="1" thickBot="1">
      <c r="A27" s="154"/>
      <c r="B27" s="55"/>
      <c r="C27" s="56"/>
      <c r="D27" s="56"/>
      <c r="E27" s="56"/>
      <c r="F27" s="55"/>
      <c r="G27" s="57"/>
      <c r="H27" s="58"/>
      <c r="I27" s="33"/>
      <c r="J27" s="18"/>
      <c r="K27" s="66"/>
    </row>
    <row r="28" spans="1:11" ht="13.5" thickBot="1">
      <c r="A28" s="157" t="s">
        <v>16</v>
      </c>
      <c r="B28" s="45"/>
      <c r="C28" s="48"/>
      <c r="D28" s="48"/>
      <c r="E28" s="51"/>
      <c r="F28" s="45"/>
      <c r="G28" s="45"/>
      <c r="H28" s="47"/>
      <c r="I28" s="36"/>
      <c r="J28" s="61"/>
      <c r="K28" s="65"/>
    </row>
    <row r="29" spans="1:11" ht="12.75">
      <c r="A29" s="153"/>
      <c r="B29" s="52"/>
      <c r="C29" s="53"/>
      <c r="D29" s="53"/>
      <c r="E29" s="53"/>
      <c r="F29" s="52"/>
      <c r="G29" s="53"/>
      <c r="H29" s="54"/>
      <c r="I29" s="43"/>
      <c r="J29" s="26"/>
      <c r="K29" s="37"/>
    </row>
    <row r="30" spans="1:11" ht="9.75" customHeight="1" thickBot="1">
      <c r="A30" s="154"/>
      <c r="B30" s="55"/>
      <c r="C30" s="56"/>
      <c r="D30" s="56"/>
      <c r="E30" s="56"/>
      <c r="F30" s="55"/>
      <c r="G30" s="57"/>
      <c r="H30" s="58"/>
      <c r="I30" s="33"/>
      <c r="J30" s="18"/>
      <c r="K30" s="66"/>
    </row>
    <row r="31" spans="1:11" ht="13.5" thickBot="1">
      <c r="A31" s="157" t="s">
        <v>17</v>
      </c>
      <c r="B31" s="59"/>
      <c r="C31" s="46"/>
      <c r="D31" s="46"/>
      <c r="E31" s="47"/>
      <c r="F31" s="59"/>
      <c r="G31" s="45"/>
      <c r="H31" s="47"/>
      <c r="I31" s="36"/>
      <c r="J31" s="61"/>
      <c r="K31" s="65"/>
    </row>
    <row r="32" spans="1:11" ht="12" customHeight="1" thickBot="1">
      <c r="A32" s="154"/>
      <c r="B32" s="55"/>
      <c r="C32" s="56"/>
      <c r="D32" s="56"/>
      <c r="E32" s="56"/>
      <c r="F32" s="55"/>
      <c r="G32" s="57"/>
      <c r="H32" s="58"/>
      <c r="I32" s="33"/>
      <c r="J32" s="18"/>
      <c r="K32" s="66"/>
    </row>
    <row r="33" spans="1:11" ht="13.5" thickBot="1">
      <c r="A33" s="157" t="s">
        <v>18</v>
      </c>
      <c r="B33" s="59"/>
      <c r="C33" s="46"/>
      <c r="D33" s="46"/>
      <c r="E33" s="47"/>
      <c r="F33" s="59"/>
      <c r="G33" s="45"/>
      <c r="H33" s="47"/>
      <c r="I33" s="38" t="s">
        <v>33</v>
      </c>
      <c r="J33" s="71">
        <v>24128.05</v>
      </c>
      <c r="K33" s="65"/>
    </row>
    <row r="34" spans="1:10" ht="13.5" thickBot="1">
      <c r="A34" s="154"/>
      <c r="B34" s="55"/>
      <c r="C34" s="56"/>
      <c r="D34" s="56"/>
      <c r="E34" s="56"/>
      <c r="F34" s="55"/>
      <c r="G34" s="57"/>
      <c r="H34" s="58"/>
      <c r="I34" s="32"/>
      <c r="J34" s="70"/>
    </row>
    <row r="35" spans="1:10" ht="13.5" thickBot="1">
      <c r="A35" s="157" t="s">
        <v>19</v>
      </c>
      <c r="B35" s="72">
        <f>14.93*500.7</f>
        <v>7475.451</v>
      </c>
      <c r="C35" s="46"/>
      <c r="D35" s="46"/>
      <c r="E35" s="47">
        <f>B35-C35</f>
        <v>7475.451</v>
      </c>
      <c r="F35" s="72">
        <f>14.93*500.7</f>
        <v>7475.451</v>
      </c>
      <c r="G35" s="74">
        <f>9.39*500.7</f>
        <v>4701.573</v>
      </c>
      <c r="H35" s="75">
        <f>F35-G35-C35</f>
        <v>2773.8779999999997</v>
      </c>
      <c r="I35" s="36" t="s">
        <v>27</v>
      </c>
      <c r="J35" s="61">
        <f>1.2078*500.7</f>
        <v>604.74546</v>
      </c>
    </row>
    <row r="36" spans="1:10" ht="13.5" thickBot="1">
      <c r="A36" s="154"/>
      <c r="B36" s="73"/>
      <c r="C36" s="56"/>
      <c r="D36" s="56"/>
      <c r="E36" s="56"/>
      <c r="F36" s="73"/>
      <c r="G36" s="76"/>
      <c r="H36" s="77"/>
      <c r="I36" s="33"/>
      <c r="J36" s="18"/>
    </row>
    <row r="37" spans="1:10" ht="13.5" thickBot="1">
      <c r="A37" s="157" t="s">
        <v>20</v>
      </c>
      <c r="B37" s="74">
        <f>14.93*500.7</f>
        <v>7475.451</v>
      </c>
      <c r="C37" s="48">
        <v>1668.24</v>
      </c>
      <c r="D37" s="48"/>
      <c r="E37" s="47">
        <f>B37-C37</f>
        <v>5807.211</v>
      </c>
      <c r="F37" s="74">
        <f>14.93*500.7</f>
        <v>7475.451</v>
      </c>
      <c r="G37" s="74">
        <f>9.39*500.7</f>
        <v>4701.573</v>
      </c>
      <c r="H37" s="75">
        <f>F37-G37-C37</f>
        <v>1105.6379999999997</v>
      </c>
      <c r="I37" s="36" t="s">
        <v>27</v>
      </c>
      <c r="J37" s="61">
        <f>1.2078*500.7</f>
        <v>604.74546</v>
      </c>
    </row>
    <row r="38" spans="1:10" ht="24">
      <c r="A38" s="153"/>
      <c r="B38" s="28"/>
      <c r="C38" s="29"/>
      <c r="D38" s="29"/>
      <c r="E38" s="29"/>
      <c r="F38" s="78"/>
      <c r="G38" s="79"/>
      <c r="H38" s="80"/>
      <c r="I38" s="39" t="s">
        <v>32</v>
      </c>
      <c r="J38" s="19">
        <v>250</v>
      </c>
    </row>
    <row r="39" spans="1:10" ht="13.5" thickBot="1">
      <c r="A39" s="154"/>
      <c r="B39" s="30"/>
      <c r="C39" s="31"/>
      <c r="D39" s="31"/>
      <c r="E39" s="31"/>
      <c r="F39" s="81"/>
      <c r="G39" s="82"/>
      <c r="H39" s="83"/>
      <c r="I39" s="33"/>
      <c r="J39" s="18"/>
    </row>
    <row r="40" spans="1:10" ht="13.5" thickBot="1">
      <c r="A40" s="13" t="s">
        <v>22</v>
      </c>
      <c r="B40" s="14">
        <f>SUM(B10:B37)</f>
        <v>14950.902</v>
      </c>
      <c r="C40" s="15">
        <f>SUM(C10:C37)</f>
        <v>1668.24</v>
      </c>
      <c r="D40" s="15"/>
      <c r="E40" s="16">
        <f>SUM(E35:E39)</f>
        <v>13282.662</v>
      </c>
      <c r="F40" s="84">
        <f>SUM(F10:F37)</f>
        <v>14950.902</v>
      </c>
      <c r="G40" s="84">
        <f>SUM(G10:G37)</f>
        <v>9403.146</v>
      </c>
      <c r="H40" s="85">
        <f>SUM(H10:H37)</f>
        <v>3879.5159999999996</v>
      </c>
      <c r="I40" s="24"/>
      <c r="J40" s="34"/>
    </row>
    <row r="41" spans="1:10" ht="13.5" thickBot="1">
      <c r="A41" s="6"/>
      <c r="B41" s="7"/>
      <c r="C41" s="8"/>
      <c r="D41" s="8"/>
      <c r="E41" s="9"/>
      <c r="F41" s="11"/>
      <c r="G41" s="11"/>
      <c r="H41" s="11"/>
      <c r="I41" s="25" t="s">
        <v>23</v>
      </c>
      <c r="J41" s="63">
        <f>SUM(J35:J39)</f>
        <v>1459.49092</v>
      </c>
    </row>
    <row r="42" spans="1:10" ht="13.5" thickBot="1">
      <c r="A42" s="4"/>
      <c r="B42" s="1"/>
      <c r="C42" s="2"/>
      <c r="D42" s="2"/>
      <c r="E42" s="3"/>
      <c r="F42" s="155"/>
      <c r="G42" s="156"/>
      <c r="H42" s="156"/>
      <c r="I42" s="156"/>
      <c r="J42" s="27"/>
    </row>
    <row r="43" spans="9:11" ht="13.5" thickBot="1">
      <c r="I43" s="20" t="s">
        <v>31</v>
      </c>
      <c r="J43" s="64">
        <f>H40+J33-J41</f>
        <v>26548.07508</v>
      </c>
      <c r="K43" t="s">
        <v>25</v>
      </c>
    </row>
    <row r="46" spans="1:10" ht="15.75">
      <c r="A46" s="165" t="s">
        <v>34</v>
      </c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5.75">
      <c r="A47" s="166" t="s">
        <v>26</v>
      </c>
      <c r="B47" s="166"/>
      <c r="C47" s="166"/>
      <c r="D47" s="166"/>
      <c r="E47" s="166"/>
      <c r="F47" s="166"/>
      <c r="G47" s="166"/>
      <c r="H47" s="166"/>
      <c r="I47" s="166"/>
      <c r="J47" s="166"/>
    </row>
    <row r="48" ht="13.5" thickBot="1">
      <c r="G48" s="10"/>
    </row>
    <row r="49" spans="1:10" ht="13.5" thickBot="1">
      <c r="A49" s="167"/>
      <c r="B49" s="170" t="s">
        <v>24</v>
      </c>
      <c r="C49" s="171"/>
      <c r="D49" s="171"/>
      <c r="E49" s="172"/>
      <c r="F49" s="170" t="s">
        <v>29</v>
      </c>
      <c r="G49" s="171"/>
      <c r="H49" s="171"/>
      <c r="I49" s="171"/>
      <c r="J49" s="172"/>
    </row>
    <row r="50" spans="1:10" ht="13.5" thickBot="1">
      <c r="A50" s="168"/>
      <c r="B50" s="158" t="s">
        <v>0</v>
      </c>
      <c r="C50" s="158" t="s">
        <v>21</v>
      </c>
      <c r="D50" s="158" t="s">
        <v>1</v>
      </c>
      <c r="E50" s="158" t="s">
        <v>2</v>
      </c>
      <c r="F50" s="158" t="s">
        <v>3</v>
      </c>
      <c r="G50" s="158" t="s">
        <v>4</v>
      </c>
      <c r="H50" s="158" t="s">
        <v>5</v>
      </c>
      <c r="I50" s="160" t="s">
        <v>6</v>
      </c>
      <c r="J50" s="161"/>
    </row>
    <row r="51" spans="1:10" ht="13.5" thickBot="1">
      <c r="A51" s="169"/>
      <c r="B51" s="173"/>
      <c r="C51" s="173"/>
      <c r="D51" s="173"/>
      <c r="E51" s="173"/>
      <c r="F51" s="159"/>
      <c r="G51" s="159"/>
      <c r="H51" s="159"/>
      <c r="I51" s="17" t="s">
        <v>7</v>
      </c>
      <c r="J51" s="5" t="s">
        <v>8</v>
      </c>
    </row>
    <row r="52" spans="1:10" ht="13.5" thickBot="1">
      <c r="A52" s="35" t="s">
        <v>35</v>
      </c>
      <c r="B52" s="162"/>
      <c r="C52" s="163"/>
      <c r="D52" s="163"/>
      <c r="E52" s="164"/>
      <c r="F52" s="21"/>
      <c r="G52" s="22"/>
      <c r="H52" s="23"/>
      <c r="I52" s="88" t="s">
        <v>36</v>
      </c>
      <c r="J52" s="89">
        <f>J43</f>
        <v>26548.07508</v>
      </c>
    </row>
    <row r="53" spans="1:10" ht="13.5" thickBot="1">
      <c r="A53" s="157" t="s">
        <v>9</v>
      </c>
      <c r="B53" s="72">
        <f>14.93*500.7</f>
        <v>7475.451</v>
      </c>
      <c r="C53" s="90">
        <v>85.75</v>
      </c>
      <c r="D53" s="90"/>
      <c r="E53" s="75">
        <f>B53-C53</f>
        <v>7389.701</v>
      </c>
      <c r="F53" s="91">
        <f>B53*1</f>
        <v>7475.451</v>
      </c>
      <c r="G53" s="74">
        <f>8.05*500.7</f>
        <v>4030.635</v>
      </c>
      <c r="H53" s="75">
        <f>F53-G53-C53</f>
        <v>3359.066</v>
      </c>
      <c r="I53" s="92" t="s">
        <v>27</v>
      </c>
      <c r="J53" s="93">
        <f>1.15*500.7</f>
        <v>575.805</v>
      </c>
    </row>
    <row r="54" spans="1:10" ht="12.75">
      <c r="A54" s="153"/>
      <c r="B54" s="94"/>
      <c r="C54" s="95"/>
      <c r="D54" s="95"/>
      <c r="E54" s="96"/>
      <c r="F54" s="97"/>
      <c r="G54" s="98"/>
      <c r="H54" s="99"/>
      <c r="I54" s="100" t="s">
        <v>37</v>
      </c>
      <c r="J54" s="101">
        <f>2.33*500.7</f>
        <v>1166.631</v>
      </c>
    </row>
    <row r="55" spans="1:10" ht="24.75" thickBot="1">
      <c r="A55" s="153"/>
      <c r="B55" s="73"/>
      <c r="C55" s="102"/>
      <c r="D55" s="102"/>
      <c r="E55" s="103"/>
      <c r="F55" s="73"/>
      <c r="G55" s="104"/>
      <c r="H55" s="105"/>
      <c r="I55" s="32" t="s">
        <v>38</v>
      </c>
      <c r="J55" s="106">
        <v>400</v>
      </c>
    </row>
    <row r="56" spans="1:10" ht="13.5" thickBot="1">
      <c r="A56" s="152" t="s">
        <v>10</v>
      </c>
      <c r="B56" s="72">
        <f>14.93*500.7</f>
        <v>7475.451</v>
      </c>
      <c r="C56" s="90">
        <v>85.75</v>
      </c>
      <c r="D56" s="90"/>
      <c r="E56" s="75">
        <f>B56-C56</f>
        <v>7389.701</v>
      </c>
      <c r="F56" s="91">
        <f>B56*1</f>
        <v>7475.451</v>
      </c>
      <c r="G56" s="74">
        <f>8.05*500.7</f>
        <v>4030.635</v>
      </c>
      <c r="H56" s="75">
        <f>F56-G56-C56</f>
        <v>3359.066</v>
      </c>
      <c r="I56" s="107" t="s">
        <v>27</v>
      </c>
      <c r="J56" s="93">
        <f>1.15*500.7</f>
        <v>575.805</v>
      </c>
    </row>
    <row r="57" spans="1:10" ht="12.75">
      <c r="A57" s="153"/>
      <c r="B57" s="108"/>
      <c r="C57" s="109"/>
      <c r="D57" s="109"/>
      <c r="E57" s="110"/>
      <c r="F57" s="111"/>
      <c r="G57" s="112"/>
      <c r="H57" s="113"/>
      <c r="I57" s="100" t="s">
        <v>37</v>
      </c>
      <c r="J57" s="101">
        <f>2.33*500.7</f>
        <v>1166.631</v>
      </c>
    </row>
    <row r="58" spans="1:10" ht="24">
      <c r="A58" s="153"/>
      <c r="B58" s="108"/>
      <c r="C58" s="109"/>
      <c r="D58" s="109"/>
      <c r="E58" s="110"/>
      <c r="F58" s="108"/>
      <c r="G58" s="112"/>
      <c r="H58" s="113"/>
      <c r="I58" s="114" t="s">
        <v>39</v>
      </c>
      <c r="J58" s="115">
        <v>173</v>
      </c>
    </row>
    <row r="59" spans="1:10" ht="13.5" thickBot="1">
      <c r="A59" s="154"/>
      <c r="B59" s="73"/>
      <c r="C59" s="102"/>
      <c r="D59" s="102"/>
      <c r="E59" s="103"/>
      <c r="F59" s="73"/>
      <c r="G59" s="116"/>
      <c r="H59" s="117"/>
      <c r="I59" s="100" t="s">
        <v>40</v>
      </c>
      <c r="J59" s="118">
        <v>2993</v>
      </c>
    </row>
    <row r="60" spans="1:10" ht="13.5" thickBot="1">
      <c r="A60" s="157" t="s">
        <v>11</v>
      </c>
      <c r="B60" s="72">
        <f>14.93*500.7</f>
        <v>7475.451</v>
      </c>
      <c r="C60" s="90">
        <v>85.75</v>
      </c>
      <c r="D60" s="90"/>
      <c r="E60" s="75">
        <f>B60-C60</f>
        <v>7389.701</v>
      </c>
      <c r="F60" s="91">
        <f>B60*1</f>
        <v>7475.451</v>
      </c>
      <c r="G60" s="74">
        <f>8.05*500.7</f>
        <v>4030.635</v>
      </c>
      <c r="H60" s="75">
        <f>F60-G60-C60</f>
        <v>3359.066</v>
      </c>
      <c r="I60" s="92" t="s">
        <v>27</v>
      </c>
      <c r="J60" s="93">
        <f>1.15*500.7</f>
        <v>575.805</v>
      </c>
    </row>
    <row r="61" spans="1:10" ht="13.5" thickBot="1">
      <c r="A61" s="154"/>
      <c r="B61" s="73"/>
      <c r="C61" s="102"/>
      <c r="D61" s="102"/>
      <c r="E61" s="102"/>
      <c r="F61" s="73"/>
      <c r="G61" s="116"/>
      <c r="H61" s="117"/>
      <c r="I61" s="100" t="s">
        <v>37</v>
      </c>
      <c r="J61" s="101">
        <f>2.33*500.7</f>
        <v>1166.631</v>
      </c>
    </row>
    <row r="62" spans="1:10" ht="13.5" thickBot="1">
      <c r="A62" s="157" t="s">
        <v>12</v>
      </c>
      <c r="B62" s="72">
        <f>14.93*500.7</f>
        <v>7475.451</v>
      </c>
      <c r="C62" s="90">
        <v>85.75</v>
      </c>
      <c r="D62" s="90"/>
      <c r="E62" s="75">
        <f>B62-C62</f>
        <v>7389.701</v>
      </c>
      <c r="F62" s="91">
        <f>B62*1</f>
        <v>7475.451</v>
      </c>
      <c r="G62" s="74">
        <f>8.05*500.7</f>
        <v>4030.635</v>
      </c>
      <c r="H62" s="75">
        <f>F62-G62-C62</f>
        <v>3359.066</v>
      </c>
      <c r="I62" s="92" t="s">
        <v>27</v>
      </c>
      <c r="J62" s="93">
        <f>1.15*500.7</f>
        <v>575.805</v>
      </c>
    </row>
    <row r="63" spans="1:10" ht="13.5" thickBot="1">
      <c r="A63" s="154"/>
      <c r="B63" s="73"/>
      <c r="C63" s="102"/>
      <c r="D63" s="102"/>
      <c r="E63" s="102"/>
      <c r="F63" s="73"/>
      <c r="G63" s="116"/>
      <c r="H63" s="117"/>
      <c r="I63" s="100" t="s">
        <v>37</v>
      </c>
      <c r="J63" s="101">
        <f>2.33*500.7</f>
        <v>1166.631</v>
      </c>
    </row>
    <row r="64" spans="1:10" ht="13.5" thickBot="1">
      <c r="A64" s="157" t="s">
        <v>13</v>
      </c>
      <c r="B64" s="72">
        <f>14.93*500.7</f>
        <v>7475.451</v>
      </c>
      <c r="C64" s="119">
        <v>85.75</v>
      </c>
      <c r="D64" s="119"/>
      <c r="E64" s="75">
        <f>B64-C64</f>
        <v>7389.701</v>
      </c>
      <c r="F64" s="91">
        <f>B64*1</f>
        <v>7475.451</v>
      </c>
      <c r="G64" s="74">
        <f>8.05*500.7</f>
        <v>4030.635</v>
      </c>
      <c r="H64" s="75">
        <f>F64-G64-C64</f>
        <v>3359.066</v>
      </c>
      <c r="I64" s="92" t="s">
        <v>27</v>
      </c>
      <c r="J64" s="93">
        <f>1.15*500.7</f>
        <v>575.805</v>
      </c>
    </row>
    <row r="65" spans="1:10" ht="12.75">
      <c r="A65" s="153"/>
      <c r="B65" s="97"/>
      <c r="C65" s="95"/>
      <c r="D65" s="95"/>
      <c r="E65" s="95"/>
      <c r="F65" s="97"/>
      <c r="G65" s="120"/>
      <c r="H65" s="99"/>
      <c r="I65" s="100" t="s">
        <v>37</v>
      </c>
      <c r="J65" s="101">
        <f>2.33*500.7</f>
        <v>1166.631</v>
      </c>
    </row>
    <row r="66" spans="1:10" ht="13.5" thickBot="1">
      <c r="A66" s="154"/>
      <c r="B66" s="73"/>
      <c r="C66" s="102"/>
      <c r="D66" s="102"/>
      <c r="E66" s="102"/>
      <c r="F66" s="73"/>
      <c r="G66" s="116"/>
      <c r="H66" s="117"/>
      <c r="I66" s="121" t="s">
        <v>41</v>
      </c>
      <c r="J66" s="122">
        <v>2000</v>
      </c>
    </row>
    <row r="67" spans="1:10" ht="13.5" thickBot="1">
      <c r="A67" s="157" t="s">
        <v>14</v>
      </c>
      <c r="B67" s="123">
        <f>14.93*500.7</f>
        <v>7475.451</v>
      </c>
      <c r="C67" s="119">
        <v>85.75</v>
      </c>
      <c r="D67" s="119"/>
      <c r="E67" s="124">
        <f>B67-C67</f>
        <v>7389.701</v>
      </c>
      <c r="F67" s="125">
        <f>B67*1</f>
        <v>7475.451</v>
      </c>
      <c r="G67" s="74">
        <f>8.05*500.7</f>
        <v>4030.635</v>
      </c>
      <c r="H67" s="124">
        <f>F67-G67-C67</f>
        <v>3359.066</v>
      </c>
      <c r="I67" s="92" t="s">
        <v>27</v>
      </c>
      <c r="J67" s="93">
        <f>1.15*500.7</f>
        <v>575.805</v>
      </c>
    </row>
    <row r="68" spans="1:10" ht="12.75">
      <c r="A68" s="153"/>
      <c r="B68" s="94"/>
      <c r="C68" s="95"/>
      <c r="D68" s="95"/>
      <c r="E68" s="96"/>
      <c r="F68" s="97"/>
      <c r="G68" s="98"/>
      <c r="H68" s="99"/>
      <c r="I68" s="100" t="s">
        <v>37</v>
      </c>
      <c r="J68" s="101">
        <f>2.33*500.7</f>
        <v>1166.631</v>
      </c>
    </row>
    <row r="69" spans="1:10" ht="12.75">
      <c r="A69" s="153"/>
      <c r="B69" s="111"/>
      <c r="C69" s="109"/>
      <c r="D69" s="109"/>
      <c r="E69" s="110"/>
      <c r="F69" s="111"/>
      <c r="G69" s="126"/>
      <c r="H69" s="113"/>
      <c r="I69" s="127" t="s">
        <v>42</v>
      </c>
      <c r="J69" s="106">
        <v>748</v>
      </c>
    </row>
    <row r="70" spans="1:10" ht="13.5" thickBot="1">
      <c r="A70" s="154"/>
      <c r="B70" s="73"/>
      <c r="C70" s="102"/>
      <c r="D70" s="102"/>
      <c r="E70" s="103"/>
      <c r="F70" s="73"/>
      <c r="G70" s="116"/>
      <c r="H70" s="117"/>
      <c r="I70" s="128" t="s">
        <v>43</v>
      </c>
      <c r="J70" s="129">
        <v>1550</v>
      </c>
    </row>
    <row r="71" spans="1:10" ht="13.5" thickBot="1">
      <c r="A71" s="157" t="s">
        <v>15</v>
      </c>
      <c r="B71" s="123">
        <f>16.83*500.7</f>
        <v>8426.780999999999</v>
      </c>
      <c r="C71" s="119">
        <v>85.75</v>
      </c>
      <c r="D71" s="119"/>
      <c r="E71" s="124">
        <f>B71-C71</f>
        <v>8341.030999999999</v>
      </c>
      <c r="F71" s="125">
        <f>B71*1</f>
        <v>8426.780999999999</v>
      </c>
      <c r="G71" s="74">
        <f>8.05*500.7</f>
        <v>4030.635</v>
      </c>
      <c r="H71" s="124">
        <f>F71-G71-C71</f>
        <v>4310.395999999999</v>
      </c>
      <c r="I71" s="92" t="s">
        <v>27</v>
      </c>
      <c r="J71" s="93">
        <f>1.15*500.7</f>
        <v>575.805</v>
      </c>
    </row>
    <row r="72" spans="1:10" ht="12.75">
      <c r="A72" s="153"/>
      <c r="B72" s="94"/>
      <c r="C72" s="95"/>
      <c r="D72" s="95"/>
      <c r="E72" s="96"/>
      <c r="F72" s="97"/>
      <c r="G72" s="98"/>
      <c r="H72" s="99"/>
      <c r="I72" s="100" t="s">
        <v>37</v>
      </c>
      <c r="J72" s="101">
        <f>2.49*500.7</f>
        <v>1246.7430000000002</v>
      </c>
    </row>
    <row r="73" spans="1:10" ht="13.5" thickBot="1">
      <c r="A73" s="154"/>
      <c r="B73" s="73"/>
      <c r="C73" s="102"/>
      <c r="D73" s="102"/>
      <c r="E73" s="103"/>
      <c r="F73" s="73"/>
      <c r="G73" s="116"/>
      <c r="H73" s="117"/>
      <c r="I73" s="100" t="s">
        <v>44</v>
      </c>
      <c r="J73" s="101">
        <f>1.15*500.7</f>
        <v>575.805</v>
      </c>
    </row>
    <row r="74" spans="1:10" ht="13.5" thickBot="1">
      <c r="A74" s="152" t="s">
        <v>16</v>
      </c>
      <c r="B74" s="72">
        <f>16.83*500.7</f>
        <v>8426.780999999999</v>
      </c>
      <c r="C74" s="90">
        <v>85.75</v>
      </c>
      <c r="D74" s="90"/>
      <c r="E74" s="75">
        <f>B74-C74</f>
        <v>8341.030999999999</v>
      </c>
      <c r="F74" s="91">
        <f>B74*1</f>
        <v>8426.780999999999</v>
      </c>
      <c r="G74" s="74">
        <f>8.05*500.7</f>
        <v>4030.635</v>
      </c>
      <c r="H74" s="75">
        <f>F74-G74-C74</f>
        <v>4310.395999999999</v>
      </c>
      <c r="I74" s="107" t="s">
        <v>27</v>
      </c>
      <c r="J74" s="93">
        <f>1.15*500.7</f>
        <v>575.805</v>
      </c>
    </row>
    <row r="75" spans="1:10" ht="12.75">
      <c r="A75" s="153"/>
      <c r="B75" s="108"/>
      <c r="C75" s="109"/>
      <c r="D75" s="109"/>
      <c r="E75" s="110"/>
      <c r="F75" s="111"/>
      <c r="G75" s="112"/>
      <c r="H75" s="113"/>
      <c r="I75" s="100" t="s">
        <v>37</v>
      </c>
      <c r="J75" s="101">
        <f>2.49*500.7</f>
        <v>1246.7430000000002</v>
      </c>
    </row>
    <row r="76" spans="1:10" ht="13.5" thickBot="1">
      <c r="A76" s="154"/>
      <c r="B76" s="73"/>
      <c r="C76" s="102"/>
      <c r="D76" s="102"/>
      <c r="E76" s="103"/>
      <c r="F76" s="73"/>
      <c r="G76" s="116"/>
      <c r="H76" s="117"/>
      <c r="I76" s="100" t="s">
        <v>44</v>
      </c>
      <c r="J76" s="101">
        <f>1.15*500.7</f>
        <v>575.805</v>
      </c>
    </row>
    <row r="77" spans="1:10" ht="13.5" thickBot="1">
      <c r="A77" s="152" t="s">
        <v>17</v>
      </c>
      <c r="B77" s="72">
        <f>16.83*500.7</f>
        <v>8426.780999999999</v>
      </c>
      <c r="C77" s="90">
        <v>85.75</v>
      </c>
      <c r="D77" s="90"/>
      <c r="E77" s="75">
        <f>B77-C77</f>
        <v>8341.030999999999</v>
      </c>
      <c r="F77" s="91">
        <f>B77*1</f>
        <v>8426.780999999999</v>
      </c>
      <c r="G77" s="74">
        <f>8.05*500.7</f>
        <v>4030.635</v>
      </c>
      <c r="H77" s="75">
        <f>F77-G77-C77</f>
        <v>4310.395999999999</v>
      </c>
      <c r="I77" s="107" t="s">
        <v>27</v>
      </c>
      <c r="J77" s="93">
        <f>1.15*500.7</f>
        <v>575.805</v>
      </c>
    </row>
    <row r="78" spans="1:10" ht="12.75">
      <c r="A78" s="153"/>
      <c r="B78" s="108"/>
      <c r="C78" s="109"/>
      <c r="D78" s="109"/>
      <c r="E78" s="110"/>
      <c r="F78" s="111"/>
      <c r="G78" s="112"/>
      <c r="H78" s="113"/>
      <c r="I78" s="100" t="s">
        <v>37</v>
      </c>
      <c r="J78" s="101">
        <f>2.49*500.7</f>
        <v>1246.7430000000002</v>
      </c>
    </row>
    <row r="79" spans="1:10" ht="13.5" thickBot="1">
      <c r="A79" s="154"/>
      <c r="B79" s="73"/>
      <c r="C79" s="102"/>
      <c r="D79" s="102"/>
      <c r="E79" s="103"/>
      <c r="F79" s="73"/>
      <c r="G79" s="116"/>
      <c r="H79" s="117"/>
      <c r="I79" s="100" t="s">
        <v>44</v>
      </c>
      <c r="J79" s="101">
        <f>1.15*500.7</f>
        <v>575.805</v>
      </c>
    </row>
    <row r="80" spans="1:10" ht="13.5" thickBot="1">
      <c r="A80" s="152" t="s">
        <v>18</v>
      </c>
      <c r="B80" s="72">
        <f>16.83*500.7</f>
        <v>8426.780999999999</v>
      </c>
      <c r="C80" s="90">
        <v>85.75</v>
      </c>
      <c r="D80" s="90"/>
      <c r="E80" s="75">
        <f>B80-C80</f>
        <v>8341.030999999999</v>
      </c>
      <c r="F80" s="91">
        <f>B80*1</f>
        <v>8426.780999999999</v>
      </c>
      <c r="G80" s="74">
        <f>8.05*500.7</f>
        <v>4030.635</v>
      </c>
      <c r="H80" s="75">
        <f>F80-G80-C80</f>
        <v>4310.395999999999</v>
      </c>
      <c r="I80" s="107" t="s">
        <v>27</v>
      </c>
      <c r="J80" s="93">
        <f>1.15*500.7</f>
        <v>575.805</v>
      </c>
    </row>
    <row r="81" spans="1:10" ht="12.75">
      <c r="A81" s="153"/>
      <c r="B81" s="108"/>
      <c r="C81" s="109"/>
      <c r="D81" s="109"/>
      <c r="E81" s="110"/>
      <c r="F81" s="111"/>
      <c r="G81" s="112"/>
      <c r="H81" s="113"/>
      <c r="I81" s="100" t="s">
        <v>37</v>
      </c>
      <c r="J81" s="101">
        <f>2.49*500.7</f>
        <v>1246.7430000000002</v>
      </c>
    </row>
    <row r="82" spans="1:10" ht="12.75">
      <c r="A82" s="153"/>
      <c r="B82" s="108"/>
      <c r="C82" s="109"/>
      <c r="D82" s="109"/>
      <c r="E82" s="110"/>
      <c r="F82" s="111"/>
      <c r="G82" s="112"/>
      <c r="H82" s="113"/>
      <c r="I82" s="100" t="s">
        <v>44</v>
      </c>
      <c r="J82" s="101">
        <f>1.15*500.7</f>
        <v>575.805</v>
      </c>
    </row>
    <row r="83" spans="1:10" ht="13.5" thickBot="1">
      <c r="A83" s="154"/>
      <c r="B83" s="73"/>
      <c r="C83" s="102"/>
      <c r="D83" s="102"/>
      <c r="E83" s="103"/>
      <c r="F83" s="73"/>
      <c r="G83" s="116"/>
      <c r="H83" s="117"/>
      <c r="I83" s="114" t="s">
        <v>45</v>
      </c>
      <c r="J83" s="106">
        <v>25</v>
      </c>
    </row>
    <row r="84" spans="1:10" ht="13.5" thickBot="1">
      <c r="A84" s="152" t="s">
        <v>19</v>
      </c>
      <c r="B84" s="72">
        <f>16.83*500.7</f>
        <v>8426.780999999999</v>
      </c>
      <c r="C84" s="90">
        <v>85.75</v>
      </c>
      <c r="D84" s="90"/>
      <c r="E84" s="75">
        <f>B84-C84</f>
        <v>8341.030999999999</v>
      </c>
      <c r="F84" s="91">
        <f>B84*1</f>
        <v>8426.780999999999</v>
      </c>
      <c r="G84" s="74">
        <f>8.05*500.7</f>
        <v>4030.635</v>
      </c>
      <c r="H84" s="75">
        <f>F84-G84-C84</f>
        <v>4310.395999999999</v>
      </c>
      <c r="I84" s="107" t="s">
        <v>27</v>
      </c>
      <c r="J84" s="93">
        <f>1.15*500.7</f>
        <v>575.805</v>
      </c>
    </row>
    <row r="85" spans="1:10" ht="12.75">
      <c r="A85" s="153"/>
      <c r="B85" s="108"/>
      <c r="C85" s="109"/>
      <c r="D85" s="109"/>
      <c r="E85" s="110"/>
      <c r="F85" s="111"/>
      <c r="G85" s="112"/>
      <c r="H85" s="113"/>
      <c r="I85" s="100" t="s">
        <v>37</v>
      </c>
      <c r="J85" s="101">
        <f>2.49*500.7</f>
        <v>1246.7430000000002</v>
      </c>
    </row>
    <row r="86" spans="1:10" ht="12.75">
      <c r="A86" s="153"/>
      <c r="B86" s="108"/>
      <c r="C86" s="109"/>
      <c r="D86" s="109"/>
      <c r="E86" s="110"/>
      <c r="F86" s="111"/>
      <c r="G86" s="112"/>
      <c r="H86" s="113"/>
      <c r="I86" s="100" t="s">
        <v>44</v>
      </c>
      <c r="J86" s="101">
        <f>1.15*500.7</f>
        <v>575.805</v>
      </c>
    </row>
    <row r="87" spans="1:10" ht="13.5" thickBot="1">
      <c r="A87" s="154"/>
      <c r="B87" s="73"/>
      <c r="C87" s="102"/>
      <c r="D87" s="102"/>
      <c r="E87" s="103"/>
      <c r="F87" s="73"/>
      <c r="G87" s="116"/>
      <c r="H87" s="117"/>
      <c r="I87" s="130"/>
      <c r="J87" s="131"/>
    </row>
    <row r="88" spans="1:10" ht="13.5" thickBot="1">
      <c r="A88" s="152" t="s">
        <v>20</v>
      </c>
      <c r="B88" s="72">
        <f>16.83*500.699</f>
        <v>8426.764169999999</v>
      </c>
      <c r="C88" s="119">
        <v>85.76</v>
      </c>
      <c r="D88" s="119"/>
      <c r="E88" s="75">
        <f>B88-C88</f>
        <v>8341.004169999998</v>
      </c>
      <c r="F88" s="91">
        <f>B88*1</f>
        <v>8426.764169999999</v>
      </c>
      <c r="G88" s="74">
        <f>8.05*500.7</f>
        <v>4030.635</v>
      </c>
      <c r="H88" s="75">
        <f>F88-G88-C88</f>
        <v>4310.369169999998</v>
      </c>
      <c r="I88" s="107" t="s">
        <v>27</v>
      </c>
      <c r="J88" s="93">
        <f>1.15*500.7</f>
        <v>575.805</v>
      </c>
    </row>
    <row r="89" spans="1:10" ht="12.75">
      <c r="A89" s="153"/>
      <c r="B89" s="94"/>
      <c r="C89" s="95"/>
      <c r="D89" s="95"/>
      <c r="E89" s="96"/>
      <c r="F89" s="97"/>
      <c r="G89" s="98"/>
      <c r="H89" s="99"/>
      <c r="I89" s="100" t="s">
        <v>37</v>
      </c>
      <c r="J89" s="101">
        <f>2.49*500.7</f>
        <v>1246.7430000000002</v>
      </c>
    </row>
    <row r="90" spans="1:10" ht="12.75">
      <c r="A90" s="153"/>
      <c r="B90" s="108"/>
      <c r="C90" s="109"/>
      <c r="D90" s="109"/>
      <c r="E90" s="110"/>
      <c r="F90" s="111"/>
      <c r="G90" s="112"/>
      <c r="H90" s="113"/>
      <c r="I90" s="100" t="s">
        <v>44</v>
      </c>
      <c r="J90" s="101">
        <f>1.15*500.7</f>
        <v>575.805</v>
      </c>
    </row>
    <row r="91" spans="1:10" ht="24">
      <c r="A91" s="153"/>
      <c r="B91" s="132"/>
      <c r="C91" s="133"/>
      <c r="D91" s="133"/>
      <c r="E91" s="134"/>
      <c r="F91" s="132"/>
      <c r="G91" s="135"/>
      <c r="H91" s="134"/>
      <c r="I91" s="136" t="s">
        <v>46</v>
      </c>
      <c r="J91" s="106">
        <v>1084</v>
      </c>
    </row>
    <row r="92" spans="1:10" ht="24">
      <c r="A92" s="153"/>
      <c r="B92" s="132"/>
      <c r="C92" s="133"/>
      <c r="D92" s="133"/>
      <c r="E92" s="134"/>
      <c r="F92" s="132"/>
      <c r="G92" s="133"/>
      <c r="H92" s="134"/>
      <c r="I92" s="114" t="s">
        <v>47</v>
      </c>
      <c r="J92" s="137">
        <v>25</v>
      </c>
    </row>
    <row r="93" spans="1:10" ht="24">
      <c r="A93" s="153"/>
      <c r="B93" s="132"/>
      <c r="C93" s="133"/>
      <c r="D93" s="133"/>
      <c r="E93" s="134"/>
      <c r="F93" s="132"/>
      <c r="G93" s="133"/>
      <c r="H93" s="134"/>
      <c r="I93" s="136" t="s">
        <v>48</v>
      </c>
      <c r="J93" s="137">
        <v>975</v>
      </c>
    </row>
    <row r="94" spans="1:10" ht="24.75" thickBot="1">
      <c r="A94" s="154"/>
      <c r="B94" s="138"/>
      <c r="C94" s="139"/>
      <c r="D94" s="139"/>
      <c r="E94" s="140"/>
      <c r="F94" s="141"/>
      <c r="G94" s="142"/>
      <c r="H94" s="143"/>
      <c r="I94" s="144" t="s">
        <v>49</v>
      </c>
      <c r="J94" s="118">
        <v>2608.56</v>
      </c>
    </row>
    <row r="95" spans="1:10" ht="13.5" thickBot="1">
      <c r="A95" s="13" t="s">
        <v>22</v>
      </c>
      <c r="B95" s="14">
        <f>SUM(B53:B88)</f>
        <v>95413.37517</v>
      </c>
      <c r="C95" s="15">
        <f>SUM(C53:C88)</f>
        <v>1029.01</v>
      </c>
      <c r="D95" s="15"/>
      <c r="E95" s="16">
        <f>SUM(E53:E94)</f>
        <v>94384.36517</v>
      </c>
      <c r="F95" s="145">
        <f>SUM(F53:F88)</f>
        <v>95413.37517</v>
      </c>
      <c r="G95" s="145">
        <f>SUM(G53:G88)</f>
        <v>48367.62000000002</v>
      </c>
      <c r="H95" s="146">
        <f>SUM(H53:H88)</f>
        <v>46016.745169999995</v>
      </c>
      <c r="I95" s="24"/>
      <c r="J95" s="147"/>
    </row>
    <row r="96" spans="1:10" ht="13.5" thickBot="1">
      <c r="A96" s="6"/>
      <c r="B96" s="7"/>
      <c r="C96" s="8"/>
      <c r="D96" s="8"/>
      <c r="E96" s="9"/>
      <c r="F96" s="11"/>
      <c r="G96" s="11"/>
      <c r="H96" s="11"/>
      <c r="I96" s="25" t="s">
        <v>23</v>
      </c>
      <c r="J96" s="148">
        <f>SUM(J53:J94)</f>
        <v>37426.293999999994</v>
      </c>
    </row>
    <row r="97" spans="1:10" ht="13.5" thickBot="1">
      <c r="A97" s="4"/>
      <c r="B97" s="1"/>
      <c r="C97" s="2"/>
      <c r="D97" s="2"/>
      <c r="E97" s="3"/>
      <c r="F97" s="155"/>
      <c r="G97" s="156"/>
      <c r="H97" s="156"/>
      <c r="I97" s="156"/>
      <c r="J97" s="149"/>
    </row>
    <row r="98" spans="9:10" ht="13.5" thickBot="1">
      <c r="I98" s="20" t="s">
        <v>50</v>
      </c>
      <c r="J98" s="150">
        <f>H95+J52-J96</f>
        <v>35138.526249999995</v>
      </c>
    </row>
    <row r="99" ht="12.75">
      <c r="J99" s="151"/>
    </row>
    <row r="102" spans="1:10" ht="15.75">
      <c r="A102" s="165" t="s">
        <v>51</v>
      </c>
      <c r="B102" s="165"/>
      <c r="C102" s="165"/>
      <c r="D102" s="165"/>
      <c r="E102" s="165"/>
      <c r="F102" s="165"/>
      <c r="G102" s="165"/>
      <c r="H102" s="165"/>
      <c r="I102" s="165"/>
      <c r="J102" s="165"/>
    </row>
    <row r="103" spans="1:10" ht="16.5" thickBot="1">
      <c r="A103" s="166" t="s">
        <v>26</v>
      </c>
      <c r="B103" s="166"/>
      <c r="C103" s="166"/>
      <c r="D103" s="166"/>
      <c r="E103" s="166"/>
      <c r="F103" s="166"/>
      <c r="G103" s="166"/>
      <c r="H103" s="166"/>
      <c r="I103" s="166"/>
      <c r="J103" s="166"/>
    </row>
    <row r="104" spans="1:10" ht="13.5" thickBot="1">
      <c r="A104" s="167"/>
      <c r="B104" s="170" t="s">
        <v>24</v>
      </c>
      <c r="C104" s="171"/>
      <c r="D104" s="171"/>
      <c r="E104" s="172"/>
      <c r="F104" s="170" t="s">
        <v>29</v>
      </c>
      <c r="G104" s="171"/>
      <c r="H104" s="171"/>
      <c r="I104" s="171"/>
      <c r="J104" s="172"/>
    </row>
    <row r="105" spans="1:10" ht="13.5" thickBot="1">
      <c r="A105" s="168"/>
      <c r="B105" s="157" t="s">
        <v>0</v>
      </c>
      <c r="C105" s="176" t="s">
        <v>52</v>
      </c>
      <c r="D105" s="157" t="s">
        <v>1</v>
      </c>
      <c r="E105" s="157" t="s">
        <v>2</v>
      </c>
      <c r="F105" s="157" t="s">
        <v>3</v>
      </c>
      <c r="G105" s="157" t="s">
        <v>4</v>
      </c>
      <c r="H105" s="157" t="s">
        <v>5</v>
      </c>
      <c r="I105" s="160" t="s">
        <v>6</v>
      </c>
      <c r="J105" s="161"/>
    </row>
    <row r="106" spans="1:10" ht="13.5" thickBot="1">
      <c r="A106" s="169"/>
      <c r="B106" s="175"/>
      <c r="C106" s="177"/>
      <c r="D106" s="175"/>
      <c r="E106" s="175"/>
      <c r="F106" s="174"/>
      <c r="G106" s="174"/>
      <c r="H106" s="175"/>
      <c r="I106" s="178" t="s">
        <v>7</v>
      </c>
      <c r="J106" s="179" t="s">
        <v>8</v>
      </c>
    </row>
    <row r="107" spans="1:10" ht="13.5" thickBot="1">
      <c r="A107" s="35" t="s">
        <v>53</v>
      </c>
      <c r="B107" s="162"/>
      <c r="C107" s="163"/>
      <c r="D107" s="163"/>
      <c r="E107" s="164"/>
      <c r="F107" s="21"/>
      <c r="G107" s="22"/>
      <c r="H107" s="23"/>
      <c r="I107" s="88" t="s">
        <v>54</v>
      </c>
      <c r="J107" s="89">
        <f>J98</f>
        <v>35138.526249999995</v>
      </c>
    </row>
    <row r="108" spans="1:10" ht="13.5" thickBot="1">
      <c r="A108" s="157" t="s">
        <v>9</v>
      </c>
      <c r="B108" s="72">
        <f>16.83*500.7</f>
        <v>8426.780999999999</v>
      </c>
      <c r="C108" s="75">
        <f>E108-B108</f>
        <v>276.78900000000067</v>
      </c>
      <c r="D108" s="90"/>
      <c r="E108" s="75">
        <v>8703.57</v>
      </c>
      <c r="F108" s="91">
        <f>B108*1</f>
        <v>8426.780999999999</v>
      </c>
      <c r="G108" s="74">
        <f>8.23*500.7</f>
        <v>4120.761</v>
      </c>
      <c r="H108" s="75">
        <f>F108-G108+C108</f>
        <v>4582.808999999999</v>
      </c>
      <c r="I108" s="92" t="s">
        <v>27</v>
      </c>
      <c r="J108" s="93">
        <f>1.15*500.7</f>
        <v>575.805</v>
      </c>
    </row>
    <row r="109" spans="1:10" ht="12.75">
      <c r="A109" s="153"/>
      <c r="B109" s="94"/>
      <c r="C109" s="95"/>
      <c r="D109" s="95"/>
      <c r="E109" s="96"/>
      <c r="F109" s="97"/>
      <c r="G109" s="98"/>
      <c r="H109" s="99"/>
      <c r="I109" s="100" t="s">
        <v>37</v>
      </c>
      <c r="J109" s="101">
        <f>2.49*500.7</f>
        <v>1246.7430000000002</v>
      </c>
    </row>
    <row r="110" spans="1:10" ht="12.75">
      <c r="A110" s="153"/>
      <c r="B110" s="111"/>
      <c r="C110" s="109"/>
      <c r="D110" s="109"/>
      <c r="E110" s="110"/>
      <c r="F110" s="111"/>
      <c r="G110" s="126"/>
      <c r="H110" s="113"/>
      <c r="I110" s="100" t="s">
        <v>55</v>
      </c>
      <c r="J110" s="101">
        <f>1.15*500.7</f>
        <v>575.805</v>
      </c>
    </row>
    <row r="111" spans="1:10" ht="24.75" thickBot="1">
      <c r="A111" s="87"/>
      <c r="B111" s="73"/>
      <c r="C111" s="102"/>
      <c r="D111" s="102"/>
      <c r="E111" s="103"/>
      <c r="F111" s="73"/>
      <c r="G111" s="104"/>
      <c r="H111" s="105"/>
      <c r="I111" s="136" t="s">
        <v>56</v>
      </c>
      <c r="J111" s="180">
        <v>375</v>
      </c>
    </row>
    <row r="112" spans="1:10" ht="13.5" thickBot="1">
      <c r="A112" s="152" t="s">
        <v>10</v>
      </c>
      <c r="B112" s="72">
        <f>16.83*500.7</f>
        <v>8426.780999999999</v>
      </c>
      <c r="C112" s="75">
        <f>E112-B112</f>
        <v>543.8290000000015</v>
      </c>
      <c r="D112" s="90"/>
      <c r="E112" s="75">
        <v>8970.61</v>
      </c>
      <c r="F112" s="91">
        <f>B112*1</f>
        <v>8426.780999999999</v>
      </c>
      <c r="G112" s="74">
        <f>8.23*500.7</f>
        <v>4120.761</v>
      </c>
      <c r="H112" s="75">
        <f>F112-G112+C112</f>
        <v>4849.849</v>
      </c>
      <c r="I112" s="107" t="s">
        <v>27</v>
      </c>
      <c r="J112" s="93">
        <f>1.15*500.7</f>
        <v>575.805</v>
      </c>
    </row>
    <row r="113" spans="1:10" ht="12.75">
      <c r="A113" s="153"/>
      <c r="B113" s="108"/>
      <c r="C113" s="109"/>
      <c r="D113" s="109"/>
      <c r="E113" s="110"/>
      <c r="F113" s="111"/>
      <c r="G113" s="112"/>
      <c r="H113" s="113"/>
      <c r="I113" s="100" t="s">
        <v>37</v>
      </c>
      <c r="J113" s="101">
        <f>2.49*500.7</f>
        <v>1246.7430000000002</v>
      </c>
    </row>
    <row r="114" spans="1:10" ht="13.5" thickBot="1">
      <c r="A114" s="153"/>
      <c r="B114" s="108"/>
      <c r="C114" s="109"/>
      <c r="D114" s="109"/>
      <c r="E114" s="110"/>
      <c r="F114" s="108"/>
      <c r="G114" s="112"/>
      <c r="H114" s="113"/>
      <c r="I114" s="100" t="s">
        <v>55</v>
      </c>
      <c r="J114" s="101">
        <f>1.15*500.7</f>
        <v>575.805</v>
      </c>
    </row>
    <row r="115" spans="1:10" ht="13.5" thickBot="1">
      <c r="A115" s="157" t="s">
        <v>11</v>
      </c>
      <c r="B115" s="72">
        <f>16.83*500.7</f>
        <v>8426.780999999999</v>
      </c>
      <c r="C115" s="75">
        <f>E115-B115</f>
        <v>-219.8209999999999</v>
      </c>
      <c r="D115" s="181"/>
      <c r="E115" s="181">
        <v>8206.96</v>
      </c>
      <c r="F115" s="181">
        <f>B115*1</f>
        <v>8426.780999999999</v>
      </c>
      <c r="G115" s="182">
        <f>8.23*500.7</f>
        <v>4120.761</v>
      </c>
      <c r="H115" s="183">
        <f>F115-G115+C115</f>
        <v>4086.1989999999987</v>
      </c>
      <c r="I115" s="107" t="s">
        <v>27</v>
      </c>
      <c r="J115" s="93">
        <f>1.15*500.7</f>
        <v>575.805</v>
      </c>
    </row>
    <row r="116" spans="1:10" ht="12.75">
      <c r="A116" s="174"/>
      <c r="B116" s="97"/>
      <c r="C116" s="95"/>
      <c r="D116" s="95"/>
      <c r="E116" s="96"/>
      <c r="F116" s="95"/>
      <c r="G116" s="184"/>
      <c r="H116" s="185"/>
      <c r="I116" s="100" t="s">
        <v>37</v>
      </c>
      <c r="J116" s="101">
        <f>2.49*500.7</f>
        <v>1246.7430000000002</v>
      </c>
    </row>
    <row r="117" spans="1:10" ht="13.5" thickBot="1">
      <c r="A117" s="86"/>
      <c r="B117" s="73"/>
      <c r="C117" s="102"/>
      <c r="D117" s="102"/>
      <c r="E117" s="103"/>
      <c r="F117" s="102"/>
      <c r="G117" s="116"/>
      <c r="H117" s="117"/>
      <c r="I117" s="100" t="s">
        <v>55</v>
      </c>
      <c r="J117" s="101">
        <f>1.15*500.7</f>
        <v>575.805</v>
      </c>
    </row>
    <row r="118" spans="1:10" ht="13.5" thickBot="1">
      <c r="A118" s="174" t="s">
        <v>12</v>
      </c>
      <c r="B118" s="72">
        <f>16.83*500.7</f>
        <v>8426.780999999999</v>
      </c>
      <c r="C118" s="75">
        <f>E118-B118</f>
        <v>74.46900000000096</v>
      </c>
      <c r="D118" s="181"/>
      <c r="E118" s="183">
        <v>8501.25</v>
      </c>
      <c r="F118" s="181">
        <f>B118*1</f>
        <v>8426.780999999999</v>
      </c>
      <c r="G118" s="182">
        <f>8.23*500.7</f>
        <v>4120.761</v>
      </c>
      <c r="H118" s="183">
        <f>F118-G118+C118</f>
        <v>4380.489</v>
      </c>
      <c r="I118" s="107" t="s">
        <v>27</v>
      </c>
      <c r="J118" s="93">
        <f>1.15*500.7</f>
        <v>575.805</v>
      </c>
    </row>
    <row r="119" spans="1:10" ht="12.75">
      <c r="A119" s="174"/>
      <c r="B119" s="111"/>
      <c r="C119" s="109"/>
      <c r="D119" s="109"/>
      <c r="E119" s="110"/>
      <c r="F119" s="109"/>
      <c r="G119" s="186"/>
      <c r="H119" s="187"/>
      <c r="I119" s="100" t="s">
        <v>37</v>
      </c>
      <c r="J119" s="101">
        <f>2.49*500.7</f>
        <v>1246.7430000000002</v>
      </c>
    </row>
    <row r="120" spans="1:10" ht="12.75">
      <c r="A120" s="6"/>
      <c r="B120" s="111"/>
      <c r="C120" s="109"/>
      <c r="D120" s="109"/>
      <c r="E120" s="110"/>
      <c r="F120" s="109"/>
      <c r="G120" s="186"/>
      <c r="H120" s="187"/>
      <c r="I120" s="100" t="s">
        <v>55</v>
      </c>
      <c r="J120" s="101">
        <f>1.15*500.7</f>
        <v>575.805</v>
      </c>
    </row>
    <row r="121" spans="1:10" ht="13.5" thickBot="1">
      <c r="A121" s="86"/>
      <c r="B121" s="73"/>
      <c r="C121" s="102"/>
      <c r="D121" s="102"/>
      <c r="E121" s="103"/>
      <c r="F121" s="102"/>
      <c r="G121" s="116"/>
      <c r="H121" s="117"/>
      <c r="I121" s="100" t="s">
        <v>57</v>
      </c>
      <c r="J121" s="180">
        <v>100</v>
      </c>
    </row>
    <row r="122" spans="1:10" ht="13.5" thickBot="1">
      <c r="A122" s="157" t="s">
        <v>13</v>
      </c>
      <c r="B122" s="72">
        <f>16.83*500.7</f>
        <v>8426.780999999999</v>
      </c>
      <c r="C122" s="75">
        <f>E122-B122</f>
        <v>-1522.820999999999</v>
      </c>
      <c r="D122" s="119"/>
      <c r="E122" s="75">
        <v>6903.96</v>
      </c>
      <c r="F122" s="91">
        <f>B122*1</f>
        <v>8426.780999999999</v>
      </c>
      <c r="G122" s="74">
        <f>8.23*500.7</f>
        <v>4120.761</v>
      </c>
      <c r="H122" s="75">
        <f>F122-G122+C122</f>
        <v>2783.1989999999996</v>
      </c>
      <c r="I122" s="92" t="s">
        <v>27</v>
      </c>
      <c r="J122" s="93">
        <f>1.15*500.7</f>
        <v>575.805</v>
      </c>
    </row>
    <row r="123" spans="1:10" ht="12.75">
      <c r="A123" s="153"/>
      <c r="B123" s="97"/>
      <c r="C123" s="95"/>
      <c r="D123" s="95"/>
      <c r="E123" s="95"/>
      <c r="F123" s="97"/>
      <c r="G123" s="120"/>
      <c r="H123" s="99"/>
      <c r="I123" s="100" t="s">
        <v>37</v>
      </c>
      <c r="J123" s="101">
        <f>2.49*500.7</f>
        <v>1246.7430000000002</v>
      </c>
    </row>
    <row r="124" spans="1:10" ht="12.75">
      <c r="A124" s="153"/>
      <c r="B124" s="111"/>
      <c r="C124" s="109"/>
      <c r="D124" s="109"/>
      <c r="E124" s="109"/>
      <c r="F124" s="111"/>
      <c r="G124" s="126"/>
      <c r="H124" s="113"/>
      <c r="I124" s="100" t="s">
        <v>55</v>
      </c>
      <c r="J124" s="101">
        <f>1.15*500.7</f>
        <v>575.805</v>
      </c>
    </row>
    <row r="125" spans="1:10" ht="36">
      <c r="A125" s="153"/>
      <c r="B125" s="111"/>
      <c r="C125" s="109"/>
      <c r="D125" s="109"/>
      <c r="E125" s="109"/>
      <c r="F125" s="111"/>
      <c r="G125" s="126"/>
      <c r="H125" s="113"/>
      <c r="I125" s="39" t="s">
        <v>58</v>
      </c>
      <c r="J125" s="188">
        <v>1603.5</v>
      </c>
    </row>
    <row r="126" spans="1:10" ht="24">
      <c r="A126" s="153"/>
      <c r="B126" s="111"/>
      <c r="C126" s="109"/>
      <c r="D126" s="109"/>
      <c r="E126" s="109"/>
      <c r="F126" s="111"/>
      <c r="G126" s="126"/>
      <c r="H126" s="113"/>
      <c r="I126" s="189" t="s">
        <v>59</v>
      </c>
      <c r="J126" s="180">
        <v>345</v>
      </c>
    </row>
    <row r="127" spans="1:10" ht="24.75" thickBot="1">
      <c r="A127" s="154"/>
      <c r="B127" s="73"/>
      <c r="C127" s="102"/>
      <c r="D127" s="102"/>
      <c r="E127" s="102"/>
      <c r="F127" s="73"/>
      <c r="G127" s="116"/>
      <c r="H127" s="117"/>
      <c r="I127" s="190" t="s">
        <v>60</v>
      </c>
      <c r="J127" s="188">
        <v>2745</v>
      </c>
    </row>
    <row r="128" spans="1:10" ht="13.5" thickBot="1">
      <c r="A128" s="157" t="s">
        <v>14</v>
      </c>
      <c r="B128" s="72">
        <f>16.83*500.7</f>
        <v>8426.780999999999</v>
      </c>
      <c r="C128" s="75">
        <f>E128-B128</f>
        <v>990.6290000000008</v>
      </c>
      <c r="D128" s="119"/>
      <c r="E128" s="124">
        <v>9417.41</v>
      </c>
      <c r="F128" s="125">
        <f>B128*1</f>
        <v>8426.780999999999</v>
      </c>
      <c r="G128" s="74">
        <f>8.23*500.7</f>
        <v>4120.761</v>
      </c>
      <c r="H128" s="124">
        <f>F128-G128+C128</f>
        <v>5296.648999999999</v>
      </c>
      <c r="I128" s="92" t="s">
        <v>27</v>
      </c>
      <c r="J128" s="93">
        <f>1.15*500.7</f>
        <v>575.805</v>
      </c>
    </row>
    <row r="129" spans="1:10" ht="12.75">
      <c r="A129" s="153"/>
      <c r="B129" s="94"/>
      <c r="C129" s="95"/>
      <c r="D129" s="95"/>
      <c r="E129" s="96"/>
      <c r="F129" s="97"/>
      <c r="G129" s="98"/>
      <c r="H129" s="99"/>
      <c r="I129" s="100" t="s">
        <v>37</v>
      </c>
      <c r="J129" s="101">
        <f>2.49*500.7</f>
        <v>1246.7430000000002</v>
      </c>
    </row>
    <row r="130" spans="1:10" ht="13.5" thickBot="1">
      <c r="A130" s="153"/>
      <c r="B130" s="111"/>
      <c r="C130" s="109"/>
      <c r="D130" s="109"/>
      <c r="E130" s="110"/>
      <c r="F130" s="111"/>
      <c r="G130" s="126"/>
      <c r="H130" s="113"/>
      <c r="I130" s="100" t="s">
        <v>55</v>
      </c>
      <c r="J130" s="101">
        <f>1.15*500.7</f>
        <v>575.805</v>
      </c>
    </row>
    <row r="131" spans="1:10" ht="13.5" thickBot="1">
      <c r="A131" s="157" t="s">
        <v>15</v>
      </c>
      <c r="B131" s="72">
        <f>17.67*500.7</f>
        <v>8847.369</v>
      </c>
      <c r="C131" s="75">
        <f>E131-B131</f>
        <v>-1282.5790000000006</v>
      </c>
      <c r="D131" s="90"/>
      <c r="E131" s="75">
        <v>7564.79</v>
      </c>
      <c r="F131" s="125">
        <f>B131*1</f>
        <v>8847.369</v>
      </c>
      <c r="G131" s="74">
        <f>8.78*500.7</f>
        <v>4396.146</v>
      </c>
      <c r="H131" s="124">
        <f>F131-G131+C131</f>
        <v>3168.6440000000002</v>
      </c>
      <c r="I131" s="92" t="s">
        <v>27</v>
      </c>
      <c r="J131" s="93">
        <f>1.15*500.7</f>
        <v>575.805</v>
      </c>
    </row>
    <row r="132" spans="1:10" ht="12.75">
      <c r="A132" s="153"/>
      <c r="B132" s="94"/>
      <c r="C132" s="95"/>
      <c r="D132" s="95"/>
      <c r="E132" s="96"/>
      <c r="F132" s="97"/>
      <c r="G132" s="98"/>
      <c r="H132" s="99"/>
      <c r="I132" s="100" t="s">
        <v>37</v>
      </c>
      <c r="J132" s="101">
        <f>2.62*500.7</f>
        <v>1311.834</v>
      </c>
    </row>
    <row r="133" spans="1:10" ht="12.75">
      <c r="A133" s="153"/>
      <c r="B133" s="108"/>
      <c r="C133" s="109"/>
      <c r="D133" s="109"/>
      <c r="E133" s="110"/>
      <c r="F133" s="111"/>
      <c r="G133" s="112"/>
      <c r="H133" s="113"/>
      <c r="I133" s="100" t="s">
        <v>55</v>
      </c>
      <c r="J133" s="101">
        <f>1.15*500.7</f>
        <v>575.805</v>
      </c>
    </row>
    <row r="134" spans="1:10" ht="13.5" thickBot="1">
      <c r="A134" s="154"/>
      <c r="B134" s="73"/>
      <c r="C134" s="102"/>
      <c r="D134" s="102"/>
      <c r="E134" s="103"/>
      <c r="F134" s="73"/>
      <c r="G134" s="116"/>
      <c r="H134" s="117"/>
      <c r="I134" s="127" t="s">
        <v>42</v>
      </c>
      <c r="J134" s="106">
        <v>748</v>
      </c>
    </row>
    <row r="135" spans="1:10" ht="13.5" thickBot="1">
      <c r="A135" s="152" t="s">
        <v>16</v>
      </c>
      <c r="B135" s="72">
        <f>17.67*500.7</f>
        <v>8847.369</v>
      </c>
      <c r="C135" s="75">
        <f>E135-B135</f>
        <v>-272.0690000000013</v>
      </c>
      <c r="D135" s="90"/>
      <c r="E135" s="75">
        <v>8575.3</v>
      </c>
      <c r="F135" s="91">
        <f>B135*1</f>
        <v>8847.369</v>
      </c>
      <c r="G135" s="74">
        <f>8.78*500.7</f>
        <v>4396.146</v>
      </c>
      <c r="H135" s="75">
        <f>F135-G135+C135</f>
        <v>4179.1539999999995</v>
      </c>
      <c r="I135" s="107" t="s">
        <v>27</v>
      </c>
      <c r="J135" s="93">
        <f>1.15*500.7</f>
        <v>575.805</v>
      </c>
    </row>
    <row r="136" spans="1:10" ht="12.75">
      <c r="A136" s="153"/>
      <c r="B136" s="108"/>
      <c r="C136" s="109"/>
      <c r="D136" s="109"/>
      <c r="E136" s="110"/>
      <c r="F136" s="111"/>
      <c r="G136" s="112"/>
      <c r="H136" s="113"/>
      <c r="I136" s="100" t="s">
        <v>37</v>
      </c>
      <c r="J136" s="101">
        <f>2.62*500.7</f>
        <v>1311.834</v>
      </c>
    </row>
    <row r="137" spans="1:10" ht="12.75">
      <c r="A137" s="153"/>
      <c r="B137" s="108"/>
      <c r="C137" s="109"/>
      <c r="D137" s="109"/>
      <c r="E137" s="110"/>
      <c r="F137" s="111"/>
      <c r="G137" s="112"/>
      <c r="H137" s="113"/>
      <c r="I137" s="100" t="s">
        <v>44</v>
      </c>
      <c r="J137" s="101">
        <f>1.21*500.7</f>
        <v>605.847</v>
      </c>
    </row>
    <row r="138" spans="1:10" ht="24">
      <c r="A138" s="153"/>
      <c r="B138" s="108"/>
      <c r="C138" s="109"/>
      <c r="D138" s="109"/>
      <c r="E138" s="110"/>
      <c r="F138" s="111"/>
      <c r="G138" s="112"/>
      <c r="H138" s="113"/>
      <c r="I138" s="189" t="s">
        <v>61</v>
      </c>
      <c r="J138" s="180">
        <v>320</v>
      </c>
    </row>
    <row r="139" spans="1:10" ht="12.75">
      <c r="A139" s="153"/>
      <c r="B139" s="108"/>
      <c r="C139" s="109"/>
      <c r="D139" s="109"/>
      <c r="E139" s="110"/>
      <c r="F139" s="111"/>
      <c r="G139" s="112"/>
      <c r="H139" s="113"/>
      <c r="I139" s="128" t="s">
        <v>43</v>
      </c>
      <c r="J139" s="188">
        <v>1806</v>
      </c>
    </row>
    <row r="140" spans="1:10" ht="13.5" thickBot="1">
      <c r="A140" s="154"/>
      <c r="B140" s="73"/>
      <c r="C140" s="102"/>
      <c r="D140" s="102"/>
      <c r="E140" s="103"/>
      <c r="F140" s="73"/>
      <c r="G140" s="116"/>
      <c r="H140" s="117"/>
      <c r="I140" s="191" t="s">
        <v>62</v>
      </c>
      <c r="J140" s="192">
        <v>430</v>
      </c>
    </row>
    <row r="141" spans="1:10" ht="13.5" thickBot="1">
      <c r="A141" s="152" t="s">
        <v>17</v>
      </c>
      <c r="B141" s="72">
        <f>17.67*500.7</f>
        <v>8847.369</v>
      </c>
      <c r="C141" s="75">
        <f>E141-B141</f>
        <v>1313.200999999999</v>
      </c>
      <c r="D141" s="90"/>
      <c r="E141" s="75">
        <v>10160.57</v>
      </c>
      <c r="F141" s="91">
        <f>B141*1</f>
        <v>8847.369</v>
      </c>
      <c r="G141" s="74">
        <f>8.78*500.7</f>
        <v>4396.146</v>
      </c>
      <c r="H141" s="75">
        <f>F141-G141+C141</f>
        <v>5764.424</v>
      </c>
      <c r="I141" s="107" t="s">
        <v>27</v>
      </c>
      <c r="J141" s="93">
        <f>1.15*500.7</f>
        <v>575.805</v>
      </c>
    </row>
    <row r="142" spans="1:10" ht="12.75">
      <c r="A142" s="153"/>
      <c r="B142" s="108"/>
      <c r="C142" s="109"/>
      <c r="D142" s="109"/>
      <c r="E142" s="110"/>
      <c r="F142" s="111"/>
      <c r="G142" s="112"/>
      <c r="H142" s="113"/>
      <c r="I142" s="100" t="s">
        <v>37</v>
      </c>
      <c r="J142" s="101">
        <f>2.62*500.7</f>
        <v>1311.834</v>
      </c>
    </row>
    <row r="143" spans="1:10" ht="13.5" thickBot="1">
      <c r="A143" s="154"/>
      <c r="B143" s="73"/>
      <c r="C143" s="102"/>
      <c r="D143" s="102"/>
      <c r="E143" s="103"/>
      <c r="F143" s="73"/>
      <c r="G143" s="116"/>
      <c r="H143" s="117"/>
      <c r="I143" s="193" t="s">
        <v>55</v>
      </c>
      <c r="J143" s="194">
        <f>1.21*500.7</f>
        <v>605.847</v>
      </c>
    </row>
    <row r="144" spans="1:10" ht="13.5" thickBot="1">
      <c r="A144" s="152" t="s">
        <v>18</v>
      </c>
      <c r="B144" s="72">
        <f>17.67*500.7</f>
        <v>8847.369</v>
      </c>
      <c r="C144" s="75">
        <f>E144-B144</f>
        <v>-26.869000000000597</v>
      </c>
      <c r="D144" s="90"/>
      <c r="E144" s="75">
        <v>8820.5</v>
      </c>
      <c r="F144" s="91">
        <f>B144*1</f>
        <v>8847.369</v>
      </c>
      <c r="G144" s="74">
        <f>8.78*500.7</f>
        <v>4396.146</v>
      </c>
      <c r="H144" s="75">
        <f>F144-G144+C144</f>
        <v>4424.354</v>
      </c>
      <c r="I144" s="107" t="s">
        <v>27</v>
      </c>
      <c r="J144" s="93">
        <f>1.15*500.7</f>
        <v>575.805</v>
      </c>
    </row>
    <row r="145" spans="1:10" ht="12.75">
      <c r="A145" s="153"/>
      <c r="B145" s="108"/>
      <c r="C145" s="109"/>
      <c r="D145" s="109"/>
      <c r="E145" s="110"/>
      <c r="F145" s="111"/>
      <c r="G145" s="112"/>
      <c r="H145" s="113"/>
      <c r="I145" s="100" t="s">
        <v>37</v>
      </c>
      <c r="J145" s="101">
        <f>2.62*500.7</f>
        <v>1311.834</v>
      </c>
    </row>
    <row r="146" spans="1:10" ht="13.5" thickBot="1">
      <c r="A146" s="153"/>
      <c r="B146" s="108"/>
      <c r="C146" s="109"/>
      <c r="D146" s="109"/>
      <c r="E146" s="110"/>
      <c r="F146" s="111"/>
      <c r="G146" s="112"/>
      <c r="H146" s="113"/>
      <c r="I146" s="100" t="s">
        <v>55</v>
      </c>
      <c r="J146" s="101">
        <f>1.21*500.7</f>
        <v>605.847</v>
      </c>
    </row>
    <row r="147" spans="1:10" ht="13.5" thickBot="1">
      <c r="A147" s="152" t="s">
        <v>19</v>
      </c>
      <c r="B147" s="72">
        <f>17.67*500.7</f>
        <v>8847.369</v>
      </c>
      <c r="C147" s="75">
        <f>E147-B147</f>
        <v>-608.8190000000013</v>
      </c>
      <c r="D147" s="90"/>
      <c r="E147" s="75">
        <v>8238.55</v>
      </c>
      <c r="F147" s="91">
        <f>B147*1</f>
        <v>8847.369</v>
      </c>
      <c r="G147" s="74">
        <f>8.78*500.7</f>
        <v>4396.146</v>
      </c>
      <c r="H147" s="75">
        <f>F147-G147+C147</f>
        <v>3842.4039999999995</v>
      </c>
      <c r="I147" s="107" t="s">
        <v>27</v>
      </c>
      <c r="J147" s="93">
        <f>1.15*500.7</f>
        <v>575.805</v>
      </c>
    </row>
    <row r="148" spans="1:10" ht="12.75">
      <c r="A148" s="153"/>
      <c r="B148" s="108"/>
      <c r="C148" s="109"/>
      <c r="D148" s="109"/>
      <c r="E148" s="110"/>
      <c r="F148" s="111"/>
      <c r="G148" s="112"/>
      <c r="H148" s="113"/>
      <c r="I148" s="100" t="s">
        <v>37</v>
      </c>
      <c r="J148" s="101">
        <f>2.62*500.7</f>
        <v>1311.834</v>
      </c>
    </row>
    <row r="149" spans="1:10" ht="12.75">
      <c r="A149" s="153"/>
      <c r="B149" s="108"/>
      <c r="C149" s="109"/>
      <c r="D149" s="109"/>
      <c r="E149" s="110"/>
      <c r="F149" s="111"/>
      <c r="G149" s="112"/>
      <c r="H149" s="113"/>
      <c r="I149" s="100" t="s">
        <v>55</v>
      </c>
      <c r="J149" s="101">
        <f>1.21*500.7</f>
        <v>605.847</v>
      </c>
    </row>
    <row r="150" spans="1:10" ht="13.5" thickBot="1">
      <c r="A150" s="154"/>
      <c r="B150" s="73"/>
      <c r="C150" s="102"/>
      <c r="D150" s="102"/>
      <c r="E150" s="103"/>
      <c r="F150" s="73"/>
      <c r="G150" s="116"/>
      <c r="H150" s="117"/>
      <c r="I150" s="189" t="s">
        <v>63</v>
      </c>
      <c r="J150" s="118">
        <v>25</v>
      </c>
    </row>
    <row r="151" spans="1:10" ht="13.5" thickBot="1">
      <c r="A151" s="152" t="s">
        <v>20</v>
      </c>
      <c r="B151" s="123">
        <f>17.67*500.7</f>
        <v>8847.369</v>
      </c>
      <c r="C151" s="75">
        <f>E151-B151</f>
        <v>1228.2510000000002</v>
      </c>
      <c r="D151" s="119"/>
      <c r="E151" s="75">
        <v>10075.62</v>
      </c>
      <c r="F151" s="91">
        <f>B151*1</f>
        <v>8847.369</v>
      </c>
      <c r="G151" s="74">
        <f>8.78*500.7</f>
        <v>4396.146</v>
      </c>
      <c r="H151" s="75">
        <f>F151-G151+C151</f>
        <v>5679.474000000001</v>
      </c>
      <c r="I151" s="107" t="s">
        <v>27</v>
      </c>
      <c r="J151" s="93">
        <f>1.15*500.7</f>
        <v>575.805</v>
      </c>
    </row>
    <row r="152" spans="1:10" ht="12.75">
      <c r="A152" s="153"/>
      <c r="B152" s="94"/>
      <c r="C152" s="95"/>
      <c r="D152" s="95"/>
      <c r="E152" s="96"/>
      <c r="F152" s="97"/>
      <c r="G152" s="98"/>
      <c r="H152" s="99"/>
      <c r="I152" s="100" t="s">
        <v>37</v>
      </c>
      <c r="J152" s="101">
        <f>2.62*500.7</f>
        <v>1311.834</v>
      </c>
    </row>
    <row r="153" spans="1:10" ht="12.75">
      <c r="A153" s="153"/>
      <c r="B153" s="108"/>
      <c r="C153" s="109"/>
      <c r="D153" s="109"/>
      <c r="E153" s="110"/>
      <c r="F153" s="111"/>
      <c r="G153" s="112"/>
      <c r="H153" s="113"/>
      <c r="I153" s="100" t="s">
        <v>55</v>
      </c>
      <c r="J153" s="101">
        <f>1.21*500.7</f>
        <v>605.847</v>
      </c>
    </row>
    <row r="154" spans="1:10" ht="24">
      <c r="A154" s="153"/>
      <c r="B154" s="132"/>
      <c r="C154" s="133"/>
      <c r="D154" s="133"/>
      <c r="E154" s="134"/>
      <c r="F154" s="132"/>
      <c r="G154" s="133"/>
      <c r="H154" s="134"/>
      <c r="I154" s="114" t="s">
        <v>64</v>
      </c>
      <c r="J154" s="137">
        <v>425</v>
      </c>
    </row>
    <row r="155" spans="1:10" ht="24.75" thickBot="1">
      <c r="A155" s="154"/>
      <c r="B155" s="138"/>
      <c r="C155" s="139"/>
      <c r="D155" s="139"/>
      <c r="E155" s="140"/>
      <c r="F155" s="141"/>
      <c r="G155" s="142"/>
      <c r="H155" s="143"/>
      <c r="I155" s="136" t="s">
        <v>49</v>
      </c>
      <c r="J155" s="118">
        <v>2994.54</v>
      </c>
    </row>
    <row r="156" spans="1:10" ht="13.5" thickBot="1">
      <c r="A156" s="13" t="s">
        <v>22</v>
      </c>
      <c r="B156" s="14">
        <f>SUM(B108:B151)</f>
        <v>103644.90000000002</v>
      </c>
      <c r="C156" s="15">
        <f>SUM(C108:C151)</f>
        <v>494.1900000000005</v>
      </c>
      <c r="D156" s="15"/>
      <c r="E156" s="16">
        <f>SUM(E108:E155)</f>
        <v>104139.08999999998</v>
      </c>
      <c r="F156" s="145">
        <f>SUM(F108:F151)</f>
        <v>103644.90000000002</v>
      </c>
      <c r="G156" s="145">
        <f>SUM(G108:G151)</f>
        <v>51101.442</v>
      </c>
      <c r="H156" s="146">
        <f>SUM(H108:H151)</f>
        <v>53037.648</v>
      </c>
      <c r="I156" s="24"/>
      <c r="J156" s="147"/>
    </row>
    <row r="157" spans="1:10" ht="13.5" thickBot="1">
      <c r="A157" s="6"/>
      <c r="B157" s="7"/>
      <c r="C157" s="8"/>
      <c r="D157" s="8"/>
      <c r="E157" s="9"/>
      <c r="F157" s="11"/>
      <c r="G157" s="11"/>
      <c r="H157" s="11"/>
      <c r="I157" s="25" t="s">
        <v>23</v>
      </c>
      <c r="J157" s="148">
        <f>SUM(J108:J155)</f>
        <v>41238.032000000014</v>
      </c>
    </row>
    <row r="158" spans="1:10" ht="13.5" thickBot="1">
      <c r="A158" s="4"/>
      <c r="B158" s="1"/>
      <c r="C158" s="2"/>
      <c r="D158" s="2"/>
      <c r="E158" s="3"/>
      <c r="F158" s="155"/>
      <c r="G158" s="156"/>
      <c r="H158" s="156"/>
      <c r="I158" s="156"/>
      <c r="J158" s="149"/>
    </row>
    <row r="159" spans="9:10" ht="13.5" thickBot="1">
      <c r="I159" s="20" t="s">
        <v>65</v>
      </c>
      <c r="J159" s="150">
        <f>H156+J107-J157</f>
        <v>46938.14224999998</v>
      </c>
    </row>
    <row r="160" ht="12.75">
      <c r="J160" s="151"/>
    </row>
  </sheetData>
  <sheetProtection/>
  <mergeCells count="81">
    <mergeCell ref="A141:A143"/>
    <mergeCell ref="A144:A146"/>
    <mergeCell ref="A147:A150"/>
    <mergeCell ref="A151:A155"/>
    <mergeCell ref="F158:I158"/>
    <mergeCell ref="A115:A116"/>
    <mergeCell ref="A118:A119"/>
    <mergeCell ref="A122:A127"/>
    <mergeCell ref="A128:A130"/>
    <mergeCell ref="A131:A134"/>
    <mergeCell ref="A135:A140"/>
    <mergeCell ref="G105:G106"/>
    <mergeCell ref="H105:H106"/>
    <mergeCell ref="I105:J105"/>
    <mergeCell ref="B107:E107"/>
    <mergeCell ref="A108:A110"/>
    <mergeCell ref="A112:A114"/>
    <mergeCell ref="A102:J102"/>
    <mergeCell ref="A103:J103"/>
    <mergeCell ref="A104:A106"/>
    <mergeCell ref="B104:E104"/>
    <mergeCell ref="F104:J104"/>
    <mergeCell ref="B105:B106"/>
    <mergeCell ref="C105:C106"/>
    <mergeCell ref="D105:D106"/>
    <mergeCell ref="E105:E106"/>
    <mergeCell ref="F105:F106"/>
    <mergeCell ref="A3:J3"/>
    <mergeCell ref="A4:J4"/>
    <mergeCell ref="A6:A8"/>
    <mergeCell ref="B6:E6"/>
    <mergeCell ref="F6:J6"/>
    <mergeCell ref="B7:B8"/>
    <mergeCell ref="C7:C8"/>
    <mergeCell ref="D7:D8"/>
    <mergeCell ref="E7:E8"/>
    <mergeCell ref="F7:F8"/>
    <mergeCell ref="A28:A30"/>
    <mergeCell ref="G7:G8"/>
    <mergeCell ref="H7:H8"/>
    <mergeCell ref="I7:J7"/>
    <mergeCell ref="B9:E9"/>
    <mergeCell ref="A10:A12"/>
    <mergeCell ref="A13:A14"/>
    <mergeCell ref="A31:A32"/>
    <mergeCell ref="A33:A34"/>
    <mergeCell ref="A35:A36"/>
    <mergeCell ref="A37:A39"/>
    <mergeCell ref="F42:I42"/>
    <mergeCell ref="A15:A16"/>
    <mergeCell ref="A17:A18"/>
    <mergeCell ref="A19:A21"/>
    <mergeCell ref="A22:A24"/>
    <mergeCell ref="A25:A27"/>
    <mergeCell ref="A46:J46"/>
    <mergeCell ref="A47:J47"/>
    <mergeCell ref="A49:A51"/>
    <mergeCell ref="B49:E49"/>
    <mergeCell ref="F49:J49"/>
    <mergeCell ref="B50:B51"/>
    <mergeCell ref="C50:C51"/>
    <mergeCell ref="D50:D51"/>
    <mergeCell ref="E50:E51"/>
    <mergeCell ref="F50:F51"/>
    <mergeCell ref="A74:A76"/>
    <mergeCell ref="G50:G51"/>
    <mergeCell ref="H50:H51"/>
    <mergeCell ref="I50:J50"/>
    <mergeCell ref="B52:E52"/>
    <mergeCell ref="A53:A55"/>
    <mergeCell ref="A56:A59"/>
    <mergeCell ref="A77:A79"/>
    <mergeCell ref="A80:A83"/>
    <mergeCell ref="A84:A87"/>
    <mergeCell ref="A88:A94"/>
    <mergeCell ref="F97:I97"/>
    <mergeCell ref="A60:A61"/>
    <mergeCell ref="A62:A63"/>
    <mergeCell ref="A64:A66"/>
    <mergeCell ref="A67:A70"/>
    <mergeCell ref="A71:A73"/>
  </mergeCells>
  <printOptions/>
  <pageMargins left="0.17" right="0.17" top="0.17" bottom="0.16" header="0.17" footer="0.16"/>
  <pageSetup horizontalDpi="600" verticalDpi="600" orientation="landscape" paperSize="9" r:id="rId1"/>
  <ignoredErrors>
    <ignoredError sqref="J61 J63 J72 J75 J78 J81 J85 J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Admin</cp:lastModifiedBy>
  <cp:lastPrinted>2016-03-31T03:58:58Z</cp:lastPrinted>
  <dcterms:created xsi:type="dcterms:W3CDTF">2010-06-22T06:42:29Z</dcterms:created>
  <dcterms:modified xsi:type="dcterms:W3CDTF">2018-05-12T07:01:51Z</dcterms:modified>
  <cp:category/>
  <cp:version/>
  <cp:contentType/>
  <cp:contentStatus/>
</cp:coreProperties>
</file>