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210" tabRatio="598" activeTab="0"/>
  </bookViews>
  <sheets>
    <sheet name="Текущий ремонт" sheetId="1" r:id="rId1"/>
  </sheets>
  <definedNames>
    <definedName name="_xlnm.Print_Area" localSheetId="0">'Текущий ремонт'!$A$1:$J$207</definedName>
  </definedNames>
  <calcPr fullCalcOnLoad="1"/>
</workbook>
</file>

<file path=xl/sharedStrings.xml><?xml version="1.0" encoding="utf-8"?>
<sst xmlns="http://schemas.openxmlformats.org/spreadsheetml/2006/main" count="279" uniqueCount="88">
  <si>
    <t>начис. факт</t>
  </si>
  <si>
    <t>дотация факт</t>
  </si>
  <si>
    <t>ИТОГО:</t>
  </si>
  <si>
    <t>Всего начисл.</t>
  </si>
  <si>
    <t>Постоян. затраты</t>
  </si>
  <si>
    <t>средства на т.рем.</t>
  </si>
  <si>
    <t>Выполнено т.ремонта</t>
  </si>
  <si>
    <t>вид работы</t>
  </si>
  <si>
    <t>сумма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</si>
  <si>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</si>
  <si>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</si>
  <si>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</si>
  <si>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</si>
  <si>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</si>
  <si>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</si>
  <si>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</si>
  <si>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</si>
  <si>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</si>
  <si>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</si>
  <si>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</si>
  <si>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</si>
  <si>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Всего:</t>
  </si>
  <si>
    <r>
      <t xml:space="preserve">                                                                </t>
    </r>
    <r>
      <rPr>
        <b/>
        <sz val="10"/>
        <rFont val="Arial Cyr"/>
        <family val="2"/>
      </rPr>
      <t xml:space="preserve">    Итого: </t>
    </r>
  </si>
  <si>
    <t xml:space="preserve">ДОХОДЫ </t>
  </si>
  <si>
    <t xml:space="preserve"> </t>
  </si>
  <si>
    <t xml:space="preserve"> I. по содержанию и текущему ремонту мест общего пользования жилого дома № 5 по ул. 50 лет ВЛКСМ</t>
  </si>
  <si>
    <t xml:space="preserve">РАСХОДЫ ПО ООО "ЛИДЕР УК" </t>
  </si>
  <si>
    <t xml:space="preserve">около дома скошена трава </t>
  </si>
  <si>
    <t xml:space="preserve">сброс снега и наледи с  кровли </t>
  </si>
  <si>
    <t>промывка и опрессовка системы отопления</t>
  </si>
  <si>
    <t>вывоз твердых бытовых отходов</t>
  </si>
  <si>
    <t>содержание УК</t>
  </si>
  <si>
    <t>вывоз твердых коммунальных отходов</t>
  </si>
  <si>
    <t>факт недоплата, переплата  (-/+)</t>
  </si>
  <si>
    <t xml:space="preserve">                                                                                                         Отчёт за 2018 г.                                                                                                                                                                                                                                                   </t>
  </si>
  <si>
    <t>2018 г.</t>
  </si>
  <si>
    <t xml:space="preserve">переходящий долг с 2017 года                                                   </t>
  </si>
  <si>
    <t>переходящий остаток на 2019 год</t>
  </si>
  <si>
    <t>прочистка дороги от снега вдоль дома  (погрузчиком 20 мин.)</t>
  </si>
  <si>
    <t>прочистка дороги от снега вдоль дома  (погрузчиком 30 мин.)</t>
  </si>
  <si>
    <t>услуги ООО "РИЦ"</t>
  </si>
  <si>
    <t>удаление надписей на фасаде дома, в кол-ве - 2шт.</t>
  </si>
  <si>
    <t xml:space="preserve">кв. № 1 - установка спускника в чердаке на системе отопления (соединение - 1 шт., шар. кран - 1 шт., труба - 10 м., лен, герметик) </t>
  </si>
  <si>
    <t>привезена земля - 1/2 камаза (5 тонн)</t>
  </si>
  <si>
    <t xml:space="preserve">прочистка дороги от снега вдоль дома  (погрузчиком 26 мин.)
</t>
  </si>
  <si>
    <t>в т/узле - ремонтные работы (провод - 1 м., автомат 40 А 2 пол. - 1 шт., дюбель, саморезы)</t>
  </si>
  <si>
    <t>закрыт чердачный люк - установлены клямки - 2 шт., гвозди</t>
  </si>
  <si>
    <t>переходящий остаток на 2020 год</t>
  </si>
  <si>
    <t xml:space="preserve">                                                                                                         Отчёт за 2019 г.                                                                                                                                                                                                                                                   </t>
  </si>
  <si>
    <t>2019 г.</t>
  </si>
  <si>
    <t xml:space="preserve">переходящий остаток с 2018 года                                                   </t>
  </si>
  <si>
    <t>установлен аншлаг - 1 шт.</t>
  </si>
  <si>
    <t>прочистка снега погрузчиком 1 час. 5 мин.</t>
  </si>
  <si>
    <t>уличное освещение - замена клеммы</t>
  </si>
  <si>
    <t>поверка ОДПУ ХВС d 15 мм. - 1 шт.</t>
  </si>
  <si>
    <t>монтаж обводной на ОДПУ ХВС (тройник - 3 шт., соединение - 2 шт., шар. кран d 26 - 1шт., шар. кран d 20 - 2шт., труба d 20 - 1 м., лен, герметик)</t>
  </si>
  <si>
    <t>ремонт шиферной кровли, частичный ремонт вентиляционных шахт - 4 шт.</t>
  </si>
  <si>
    <t>т/узел - замена дискового затвора d 50 - 2 шт.</t>
  </si>
  <si>
    <t>привезен щебень- 1/2 камаза (7,5 тонн)</t>
  </si>
  <si>
    <t>сбиты сосульки и наледь с кровли</t>
  </si>
  <si>
    <t xml:space="preserve">                                                                                                         Отчёт за 2020 г.                                                                                                                                                                                                                                                   </t>
  </si>
  <si>
    <t>2020 г.</t>
  </si>
  <si>
    <t xml:space="preserve">переходящий остаток с 2019 года                                                   </t>
  </si>
  <si>
    <t xml:space="preserve">сброс снега с кровли, замена шифера 4 л. </t>
  </si>
  <si>
    <t>дезинфекция МОП МКД</t>
  </si>
  <si>
    <t xml:space="preserve">окраска мусорного контейнера </t>
  </si>
  <si>
    <t>окраска песочницы и домика</t>
  </si>
  <si>
    <t>переходящий остаток на 2021 год</t>
  </si>
  <si>
    <t xml:space="preserve">Составил: инженер-смотритель                                       О.А. Романюк                              </t>
  </si>
  <si>
    <t>ремонт подъездного козырька (профлист, саморезы)</t>
  </si>
  <si>
    <t xml:space="preserve">очистка от мусора ОДПУ по эл. энергии </t>
  </si>
  <si>
    <t>очистка подъездного козырька от снега</t>
  </si>
  <si>
    <r>
      <t>сброс снега и наледи с  кровли (30 м</t>
    </r>
    <r>
      <rPr>
        <sz val="9"/>
        <rFont val="Arial"/>
        <family val="2"/>
      </rPr>
      <t>²</t>
    </r>
    <r>
      <rPr>
        <sz val="9"/>
        <rFont val="Arial Cyr"/>
        <family val="0"/>
      </rPr>
      <t>)</t>
    </r>
  </si>
  <si>
    <t xml:space="preserve">                                                                                                         Отчёт за 2021 г.                                                                                                                                                                                                                                                   </t>
  </si>
  <si>
    <t>2021 г.</t>
  </si>
  <si>
    <t xml:space="preserve">переходящий остаток с 2020 года                                                   </t>
  </si>
  <si>
    <t>переходящий остаток на 2022 год</t>
  </si>
  <si>
    <t>кв. № 1 - переключение батареи (тройник - 2 шт.)</t>
  </si>
  <si>
    <t>монтаж доски объявлений в подъезде, таблички на входную дверь</t>
  </si>
  <si>
    <r>
      <t>сброс снега и наледи с  кровли (300 м</t>
    </r>
    <r>
      <rPr>
        <sz val="9"/>
        <rFont val="Arial"/>
        <family val="2"/>
      </rPr>
      <t>²</t>
    </r>
    <r>
      <rPr>
        <sz val="9"/>
        <rFont val="Arial Cyr"/>
        <family val="0"/>
      </rPr>
      <t>)</t>
    </r>
  </si>
  <si>
    <t>окраска фасада, цоколя (водоэмульсионная краска, коллер, кисти, шпатель)</t>
  </si>
  <si>
    <t>кв. № 2 - вызов аварийной службы - 1 заявка</t>
  </si>
  <si>
    <t>эл. энергия (сверхнормативный ОДН по ОДПУ)</t>
  </si>
  <si>
    <t>заказ реестра собственников</t>
  </si>
  <si>
    <r>
      <t>сброс снега и наледи с  кровли (35 м</t>
    </r>
    <r>
      <rPr>
        <sz val="9"/>
        <rFont val="Arial"/>
        <family val="2"/>
      </rPr>
      <t>²</t>
    </r>
    <r>
      <rPr>
        <sz val="9"/>
        <rFont val="Arial Cyr"/>
        <family val="0"/>
      </rPr>
      <t>)</t>
    </r>
  </si>
  <si>
    <t>кв. № 3 - частичная замена ст. отопления (труба - 3м., фитинг - 1 шт., нить)</t>
  </si>
  <si>
    <r>
      <t>сброс снега и наледи с  кровли (20 м</t>
    </r>
    <r>
      <rPr>
        <sz val="9"/>
        <rFont val="Arial"/>
        <family val="2"/>
      </rPr>
      <t>²</t>
    </r>
    <r>
      <rPr>
        <sz val="9"/>
        <rFont val="Arial Cyr"/>
        <family val="0"/>
      </rPr>
      <t>)</t>
    </r>
  </si>
  <si>
    <t>открытка А 4 - 1 шт.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</si>
</sst>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5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8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9"/>
      <color indexed="36"/>
      <name val="Arial Cyr"/>
      <family val="0"/>
    </font>
    <font>
      <sz val="9"/>
      <color indexed="36"/>
      <name val="Arial"/>
      <family val="2"/>
    </font>
    <font>
      <sz val="8"/>
      <color indexed="36"/>
      <name val="Arial Cyr"/>
      <family val="2"/>
    </font>
    <font>
      <sz val="10"/>
      <color indexed="36"/>
      <name val="Arial Cyr"/>
      <family val="0"/>
    </font>
    <font>
      <b/>
      <sz val="9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b/>
      <sz val="7"/>
      <color rgb="FF000000"/>
      <name val="Arial"/>
      <family val="2"/>
    </font>
    <font>
      <b/>
      <sz val="11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  <font>
      <sz val="9"/>
      <color rgb="FF7030A0"/>
      <name val="Arial Cyr"/>
      <family val="0"/>
    </font>
    <font>
      <sz val="9"/>
      <color rgb="FF7030A0"/>
      <name val="Arial"/>
      <family val="2"/>
    </font>
    <font>
      <sz val="8"/>
      <color rgb="FF7030A0"/>
      <name val="Arial Cyr"/>
      <family val="2"/>
    </font>
    <font>
      <sz val="10"/>
      <color rgb="FF7030A0"/>
      <name val="Arial Cyr"/>
      <family val="0"/>
    </font>
    <font>
      <b/>
      <sz val="9"/>
      <color rgb="FF7030A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>
        <color indexed="63"/>
      </right>
      <top style="medium"/>
      <bottom style="thin"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0" borderId="0">
      <alignment horizontal="left" vertical="top"/>
      <protection/>
    </xf>
    <xf numFmtId="0" fontId="40" fillId="0" borderId="0">
      <alignment horizontal="left" vertical="top"/>
      <protection/>
    </xf>
    <xf numFmtId="0" fontId="41" fillId="0" borderId="0">
      <alignment horizontal="right" vertical="top"/>
      <protection/>
    </xf>
    <xf numFmtId="0" fontId="40" fillId="0" borderId="0">
      <alignment horizontal="right" vertical="top"/>
      <protection/>
    </xf>
    <xf numFmtId="0" fontId="41" fillId="0" borderId="0">
      <alignment horizontal="right" vertical="top"/>
      <protection/>
    </xf>
    <xf numFmtId="0" fontId="39" fillId="0" borderId="0">
      <alignment horizontal="left" vertical="top"/>
      <protection/>
    </xf>
    <xf numFmtId="0" fontId="40" fillId="0" borderId="0">
      <alignment horizontal="center" vertical="center"/>
      <protection/>
    </xf>
    <xf numFmtId="0" fontId="40" fillId="0" borderId="0">
      <alignment horizontal="center" vertical="top"/>
      <protection/>
    </xf>
    <xf numFmtId="0" fontId="40" fillId="0" borderId="0">
      <alignment horizontal="center" vertical="top"/>
      <protection/>
    </xf>
    <xf numFmtId="0" fontId="42" fillId="0" borderId="0">
      <alignment horizontal="left" vertical="top"/>
      <protection/>
    </xf>
    <xf numFmtId="0" fontId="40" fillId="0" borderId="0">
      <alignment horizontal="left" vertical="top"/>
      <protection/>
    </xf>
    <xf numFmtId="0" fontId="40" fillId="0" borderId="0">
      <alignment horizontal="right" vertical="top"/>
      <protection/>
    </xf>
    <xf numFmtId="0" fontId="43" fillId="0" borderId="0">
      <alignment horizontal="left" vertical="top"/>
      <protection/>
    </xf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37" fillId="0" borderId="0">
      <alignment/>
      <protection/>
    </xf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28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1" fillId="0" borderId="19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1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49" fontId="5" fillId="0" borderId="27" xfId="0" applyNumberFormat="1" applyFont="1" applyBorder="1" applyAlignment="1">
      <alignment horizontal="left"/>
    </xf>
    <xf numFmtId="49" fontId="4" fillId="0" borderId="18" xfId="0" applyNumberFormat="1" applyFont="1" applyBorder="1" applyAlignment="1">
      <alignment horizontal="left"/>
    </xf>
    <xf numFmtId="0" fontId="1" fillId="0" borderId="28" xfId="0" applyFont="1" applyBorder="1" applyAlignment="1">
      <alignment horizontal="right"/>
    </xf>
    <xf numFmtId="0" fontId="1" fillId="32" borderId="28" xfId="0" applyFont="1" applyFill="1" applyBorder="1" applyAlignment="1">
      <alignment horizontal="right"/>
    </xf>
    <xf numFmtId="0" fontId="5" fillId="32" borderId="23" xfId="0" applyFont="1" applyFill="1" applyBorder="1" applyAlignment="1">
      <alignment horizontal="center"/>
    </xf>
    <xf numFmtId="0" fontId="4" fillId="0" borderId="2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wrapText="1"/>
    </xf>
    <xf numFmtId="2" fontId="0" fillId="0" borderId="0" xfId="0" applyNumberFormat="1" applyAlignment="1">
      <alignment/>
    </xf>
    <xf numFmtId="0" fontId="5" fillId="33" borderId="23" xfId="0" applyFont="1" applyFill="1" applyBorder="1" applyAlignment="1">
      <alignment wrapText="1"/>
    </xf>
    <xf numFmtId="0" fontId="4" fillId="0" borderId="31" xfId="0" applyFont="1" applyBorder="1" applyAlignment="1">
      <alignment horizontal="left" wrapText="1"/>
    </xf>
    <xf numFmtId="0" fontId="4" fillId="0" borderId="32" xfId="0" applyFont="1" applyBorder="1" applyAlignment="1">
      <alignment horizontal="left" wrapText="1"/>
    </xf>
    <xf numFmtId="2" fontId="5" fillId="0" borderId="33" xfId="0" applyNumberFormat="1" applyFont="1" applyBorder="1" applyAlignment="1">
      <alignment/>
    </xf>
    <xf numFmtId="2" fontId="5" fillId="0" borderId="34" xfId="0" applyNumberFormat="1" applyFont="1" applyBorder="1" applyAlignment="1">
      <alignment horizontal="right"/>
    </xf>
    <xf numFmtId="2" fontId="5" fillId="0" borderId="35" xfId="0" applyNumberFormat="1" applyFont="1" applyBorder="1" applyAlignment="1">
      <alignment horizontal="right"/>
    </xf>
    <xf numFmtId="2" fontId="5" fillId="0" borderId="36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5" fillId="0" borderId="37" xfId="0" applyNumberFormat="1" applyFont="1" applyBorder="1" applyAlignment="1">
      <alignment horizontal="right"/>
    </xf>
    <xf numFmtId="2" fontId="5" fillId="0" borderId="33" xfId="0" applyNumberFormat="1" applyFont="1" applyBorder="1" applyAlignment="1">
      <alignment horizontal="right"/>
    </xf>
    <xf numFmtId="2" fontId="5" fillId="0" borderId="32" xfId="0" applyNumberFormat="1" applyFont="1" applyBorder="1" applyAlignment="1">
      <alignment horizontal="right"/>
    </xf>
    <xf numFmtId="2" fontId="4" fillId="0" borderId="34" xfId="0" applyNumberFormat="1" applyFont="1" applyBorder="1" applyAlignment="1">
      <alignment horizontal="right"/>
    </xf>
    <xf numFmtId="2" fontId="4" fillId="0" borderId="32" xfId="0" applyNumberFormat="1" applyFont="1" applyBorder="1" applyAlignment="1">
      <alignment horizontal="right"/>
    </xf>
    <xf numFmtId="0" fontId="4" fillId="0" borderId="29" xfId="0" applyNumberFormat="1" applyFont="1" applyBorder="1" applyAlignment="1">
      <alignment horizontal="right" vertical="center"/>
    </xf>
    <xf numFmtId="2" fontId="5" fillId="0" borderId="38" xfId="0" applyNumberFormat="1" applyFont="1" applyBorder="1" applyAlignment="1">
      <alignment/>
    </xf>
    <xf numFmtId="2" fontId="5" fillId="0" borderId="38" xfId="0" applyNumberFormat="1" applyFont="1" applyBorder="1" applyAlignment="1">
      <alignment horizontal="right"/>
    </xf>
    <xf numFmtId="2" fontId="5" fillId="0" borderId="39" xfId="0" applyNumberFormat="1" applyFont="1" applyBorder="1" applyAlignment="1">
      <alignment horizontal="right"/>
    </xf>
    <xf numFmtId="2" fontId="5" fillId="0" borderId="40" xfId="0" applyNumberFormat="1" applyFont="1" applyBorder="1" applyAlignment="1">
      <alignment/>
    </xf>
    <xf numFmtId="2" fontId="5" fillId="0" borderId="41" xfId="0" applyNumberFormat="1" applyFont="1" applyBorder="1" applyAlignment="1">
      <alignment horizontal="right"/>
    </xf>
    <xf numFmtId="2" fontId="4" fillId="0" borderId="42" xfId="0" applyNumberFormat="1" applyFont="1" applyBorder="1" applyAlignment="1">
      <alignment horizontal="right"/>
    </xf>
    <xf numFmtId="2" fontId="4" fillId="0" borderId="39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5" fillId="0" borderId="40" xfId="0" applyNumberFormat="1" applyFont="1" applyBorder="1" applyAlignment="1">
      <alignment horizontal="right"/>
    </xf>
    <xf numFmtId="2" fontId="5" fillId="0" borderId="42" xfId="0" applyNumberFormat="1" applyFont="1" applyBorder="1" applyAlignment="1">
      <alignment horizontal="right"/>
    </xf>
    <xf numFmtId="2" fontId="5" fillId="0" borderId="42" xfId="0" applyNumberFormat="1" applyFont="1" applyBorder="1" applyAlignment="1">
      <alignment/>
    </xf>
    <xf numFmtId="2" fontId="5" fillId="0" borderId="43" xfId="0" applyNumberFormat="1" applyFont="1" applyBorder="1" applyAlignment="1">
      <alignment horizontal="right"/>
    </xf>
    <xf numFmtId="2" fontId="4" fillId="0" borderId="41" xfId="0" applyNumberFormat="1" applyFont="1" applyBorder="1" applyAlignment="1">
      <alignment horizontal="right"/>
    </xf>
    <xf numFmtId="2" fontId="5" fillId="0" borderId="44" xfId="0" applyNumberFormat="1" applyFont="1" applyBorder="1" applyAlignment="1">
      <alignment horizontal="right"/>
    </xf>
    <xf numFmtId="2" fontId="4" fillId="0" borderId="30" xfId="0" applyNumberFormat="1" applyFont="1" applyBorder="1" applyAlignment="1">
      <alignment horizontal="left" vertical="center" wrapText="1"/>
    </xf>
    <xf numFmtId="2" fontId="4" fillId="0" borderId="45" xfId="0" applyNumberFormat="1" applyFont="1" applyBorder="1" applyAlignment="1">
      <alignment horizontal="left" wrapText="1"/>
    </xf>
    <xf numFmtId="2" fontId="5" fillId="33" borderId="23" xfId="0" applyNumberFormat="1" applyFont="1" applyFill="1" applyBorder="1" applyAlignment="1">
      <alignment vertical="center" wrapText="1"/>
    </xf>
    <xf numFmtId="2" fontId="4" fillId="0" borderId="45" xfId="0" applyNumberFormat="1" applyFont="1" applyBorder="1" applyAlignment="1">
      <alignment vertical="center"/>
    </xf>
    <xf numFmtId="2" fontId="4" fillId="0" borderId="46" xfId="0" applyNumberFormat="1" applyFont="1" applyBorder="1" applyAlignment="1">
      <alignment vertical="center"/>
    </xf>
    <xf numFmtId="0" fontId="4" fillId="0" borderId="46" xfId="0" applyNumberFormat="1" applyFont="1" applyBorder="1" applyAlignment="1">
      <alignment vertical="center"/>
    </xf>
    <xf numFmtId="0" fontId="4" fillId="34" borderId="29" xfId="0" applyNumberFormat="1" applyFont="1" applyFill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2" fontId="1" fillId="32" borderId="23" xfId="0" applyNumberFormat="1" applyFont="1" applyFill="1" applyBorder="1" applyAlignment="1">
      <alignment vertical="center"/>
    </xf>
    <xf numFmtId="2" fontId="0" fillId="35" borderId="23" xfId="0" applyNumberFormat="1" applyFill="1" applyBorder="1" applyAlignment="1">
      <alignment vertical="center"/>
    </xf>
    <xf numFmtId="2" fontId="1" fillId="33" borderId="13" xfId="0" applyNumberFormat="1" applyFont="1" applyFill="1" applyBorder="1" applyAlignment="1">
      <alignment vertical="center"/>
    </xf>
    <xf numFmtId="2" fontId="5" fillId="0" borderId="39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2" fontId="5" fillId="0" borderId="34" xfId="0" applyNumberFormat="1" applyFont="1" applyBorder="1" applyAlignment="1">
      <alignment/>
    </xf>
    <xf numFmtId="2" fontId="4" fillId="0" borderId="47" xfId="0" applyNumberFormat="1" applyFont="1" applyBorder="1" applyAlignment="1">
      <alignment horizontal="right"/>
    </xf>
    <xf numFmtId="2" fontId="4" fillId="0" borderId="25" xfId="0" applyNumberFormat="1" applyFont="1" applyBorder="1" applyAlignment="1">
      <alignment horizontal="right"/>
    </xf>
    <xf numFmtId="2" fontId="5" fillId="0" borderId="26" xfId="0" applyNumberFormat="1" applyFont="1" applyBorder="1" applyAlignment="1">
      <alignment horizontal="right"/>
    </xf>
    <xf numFmtId="2" fontId="5" fillId="0" borderId="24" xfId="0" applyNumberFormat="1" applyFont="1" applyBorder="1" applyAlignment="1">
      <alignment horizontal="right"/>
    </xf>
    <xf numFmtId="0" fontId="4" fillId="34" borderId="46" xfId="0" applyNumberFormat="1" applyFont="1" applyFill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2" fontId="4" fillId="0" borderId="13" xfId="0" applyNumberFormat="1" applyFont="1" applyBorder="1" applyAlignment="1">
      <alignment vertical="center"/>
    </xf>
    <xf numFmtId="0" fontId="4" fillId="34" borderId="48" xfId="0" applyNumberFormat="1" applyFont="1" applyFill="1" applyBorder="1" applyAlignment="1">
      <alignment horizontal="right" vertical="center"/>
    </xf>
    <xf numFmtId="2" fontId="59" fillId="0" borderId="42" xfId="0" applyNumberFormat="1" applyFont="1" applyBorder="1" applyAlignment="1">
      <alignment/>
    </xf>
    <xf numFmtId="2" fontId="59" fillId="0" borderId="34" xfId="0" applyNumberFormat="1" applyFont="1" applyBorder="1" applyAlignment="1">
      <alignment horizontal="right"/>
    </xf>
    <xf numFmtId="2" fontId="59" fillId="0" borderId="35" xfId="0" applyNumberFormat="1" applyFont="1" applyBorder="1" applyAlignment="1">
      <alignment horizontal="right"/>
    </xf>
    <xf numFmtId="2" fontId="59" fillId="0" borderId="34" xfId="0" applyNumberFormat="1" applyFont="1" applyBorder="1" applyAlignment="1">
      <alignment/>
    </xf>
    <xf numFmtId="2" fontId="59" fillId="0" borderId="40" xfId="0" applyNumberFormat="1" applyFont="1" applyBorder="1" applyAlignment="1">
      <alignment/>
    </xf>
    <xf numFmtId="2" fontId="59" fillId="0" borderId="0" xfId="0" applyNumberFormat="1" applyFont="1" applyBorder="1" applyAlignment="1">
      <alignment horizontal="right"/>
    </xf>
    <xf numFmtId="2" fontId="59" fillId="0" borderId="37" xfId="0" applyNumberFormat="1" applyFont="1" applyBorder="1" applyAlignment="1">
      <alignment horizontal="right"/>
    </xf>
    <xf numFmtId="2" fontId="59" fillId="0" borderId="0" xfId="0" applyNumberFormat="1" applyFont="1" applyBorder="1" applyAlignment="1">
      <alignment/>
    </xf>
    <xf numFmtId="2" fontId="59" fillId="0" borderId="40" xfId="0" applyNumberFormat="1" applyFont="1" applyBorder="1" applyAlignment="1">
      <alignment horizontal="right"/>
    </xf>
    <xf numFmtId="2" fontId="59" fillId="0" borderId="39" xfId="0" applyNumberFormat="1" applyFont="1" applyBorder="1" applyAlignment="1">
      <alignment/>
    </xf>
    <xf numFmtId="2" fontId="59" fillId="0" borderId="32" xfId="0" applyNumberFormat="1" applyFont="1" applyBorder="1" applyAlignment="1">
      <alignment horizontal="right"/>
    </xf>
    <xf numFmtId="2" fontId="59" fillId="0" borderId="41" xfId="0" applyNumberFormat="1" applyFont="1" applyBorder="1" applyAlignment="1">
      <alignment horizontal="right"/>
    </xf>
    <xf numFmtId="2" fontId="59" fillId="0" borderId="39" xfId="0" applyNumberFormat="1" applyFont="1" applyBorder="1" applyAlignment="1">
      <alignment horizontal="right"/>
    </xf>
    <xf numFmtId="2" fontId="59" fillId="0" borderId="32" xfId="0" applyNumberFormat="1" applyFont="1" applyBorder="1" applyAlignment="1">
      <alignment/>
    </xf>
    <xf numFmtId="2" fontId="59" fillId="0" borderId="42" xfId="0" applyNumberFormat="1" applyFont="1" applyBorder="1" applyAlignment="1">
      <alignment horizontal="right"/>
    </xf>
    <xf numFmtId="2" fontId="60" fillId="0" borderId="39" xfId="0" applyNumberFormat="1" applyFont="1" applyBorder="1" applyAlignment="1">
      <alignment horizontal="right"/>
    </xf>
    <xf numFmtId="2" fontId="60" fillId="0" borderId="32" xfId="0" applyNumberFormat="1" applyFont="1" applyBorder="1" applyAlignment="1">
      <alignment horizontal="right"/>
    </xf>
    <xf numFmtId="2" fontId="60" fillId="0" borderId="41" xfId="0" applyNumberFormat="1" applyFont="1" applyBorder="1" applyAlignment="1">
      <alignment horizontal="right"/>
    </xf>
    <xf numFmtId="2" fontId="60" fillId="0" borderId="32" xfId="0" applyNumberFormat="1" applyFont="1" applyBorder="1" applyAlignment="1">
      <alignment horizontal="right" wrapText="1"/>
    </xf>
    <xf numFmtId="2" fontId="60" fillId="0" borderId="41" xfId="0" applyNumberFormat="1" applyFont="1" applyBorder="1" applyAlignment="1">
      <alignment horizontal="right" wrapText="1"/>
    </xf>
    <xf numFmtId="2" fontId="60" fillId="0" borderId="34" xfId="0" applyNumberFormat="1" applyFont="1" applyBorder="1" applyAlignment="1">
      <alignment horizontal="right"/>
    </xf>
    <xf numFmtId="2" fontId="60" fillId="0" borderId="40" xfId="0" applyNumberFormat="1" applyFont="1" applyBorder="1" applyAlignment="1">
      <alignment horizontal="right"/>
    </xf>
    <xf numFmtId="2" fontId="60" fillId="0" borderId="0" xfId="0" applyNumberFormat="1" applyFont="1" applyBorder="1" applyAlignment="1">
      <alignment horizontal="right"/>
    </xf>
    <xf numFmtId="2" fontId="60" fillId="0" borderId="37" xfId="0" applyNumberFormat="1" applyFont="1" applyBorder="1" applyAlignment="1">
      <alignment horizontal="right"/>
    </xf>
    <xf numFmtId="2" fontId="60" fillId="0" borderId="0" xfId="0" applyNumberFormat="1" applyFont="1" applyBorder="1" applyAlignment="1">
      <alignment horizontal="right" wrapText="1"/>
    </xf>
    <xf numFmtId="2" fontId="60" fillId="0" borderId="42" xfId="0" applyNumberFormat="1" applyFont="1" applyBorder="1" applyAlignment="1">
      <alignment horizontal="right"/>
    </xf>
    <xf numFmtId="2" fontId="60" fillId="0" borderId="35" xfId="0" applyNumberFormat="1" applyFont="1" applyBorder="1" applyAlignment="1">
      <alignment horizontal="right"/>
    </xf>
    <xf numFmtId="2" fontId="5" fillId="0" borderId="49" xfId="0" applyNumberFormat="1" applyFont="1" applyBorder="1" applyAlignment="1">
      <alignment horizontal="right"/>
    </xf>
    <xf numFmtId="2" fontId="7" fillId="36" borderId="23" xfId="0" applyNumberFormat="1" applyFont="1" applyFill="1" applyBorder="1" applyAlignment="1" applyProtection="1">
      <alignment horizontal="right" vertical="top" wrapText="1"/>
      <protection/>
    </xf>
    <xf numFmtId="2" fontId="5" fillId="0" borderId="50" xfId="0" applyNumberFormat="1" applyFont="1" applyBorder="1" applyAlignment="1">
      <alignment horizontal="right"/>
    </xf>
    <xf numFmtId="2" fontId="7" fillId="0" borderId="36" xfId="44" applyNumberFormat="1" applyFont="1" applyBorder="1" applyAlignment="1">
      <alignment horizontal="right" vertical="top" wrapText="1"/>
      <protection/>
    </xf>
    <xf numFmtId="1" fontId="4" fillId="0" borderId="46" xfId="0" applyNumberFormat="1" applyFont="1" applyBorder="1" applyAlignment="1">
      <alignment vertical="center"/>
    </xf>
    <xf numFmtId="0" fontId="4" fillId="34" borderId="51" xfId="0" applyFont="1" applyFill="1" applyBorder="1" applyAlignment="1">
      <alignment horizontal="left" wrapText="1"/>
    </xf>
    <xf numFmtId="2" fontId="4" fillId="0" borderId="41" xfId="0" applyNumberFormat="1" applyFont="1" applyBorder="1" applyAlignment="1">
      <alignment horizontal="right" wrapText="1"/>
    </xf>
    <xf numFmtId="2" fontId="4" fillId="0" borderId="37" xfId="0" applyNumberFormat="1" applyFont="1" applyBorder="1" applyAlignment="1">
      <alignment horizontal="right" wrapText="1"/>
    </xf>
    <xf numFmtId="1" fontId="4" fillId="0" borderId="29" xfId="0" applyNumberFormat="1" applyFont="1" applyBorder="1" applyAlignment="1">
      <alignment horizontal="right" vertical="center" wrapText="1"/>
    </xf>
    <xf numFmtId="0" fontId="8" fillId="34" borderId="30" xfId="0" applyFont="1" applyFill="1" applyBorder="1" applyAlignment="1">
      <alignment horizontal="left" wrapText="1"/>
    </xf>
    <xf numFmtId="2" fontId="60" fillId="0" borderId="40" xfId="0" applyNumberFormat="1" applyFont="1" applyBorder="1" applyAlignment="1">
      <alignment horizontal="right"/>
    </xf>
    <xf numFmtId="2" fontId="60" fillId="0" borderId="0" xfId="0" applyNumberFormat="1" applyFont="1" applyBorder="1" applyAlignment="1">
      <alignment horizontal="right"/>
    </xf>
    <xf numFmtId="2" fontId="60" fillId="0" borderId="37" xfId="0" applyNumberFormat="1" applyFont="1" applyBorder="1" applyAlignment="1">
      <alignment horizontal="right"/>
    </xf>
    <xf numFmtId="2" fontId="60" fillId="0" borderId="40" xfId="0" applyNumberFormat="1" applyFont="1" applyBorder="1" applyAlignment="1">
      <alignment horizontal="right"/>
    </xf>
    <xf numFmtId="2" fontId="60" fillId="0" borderId="0" xfId="0" applyNumberFormat="1" applyFont="1" applyBorder="1" applyAlignment="1">
      <alignment horizontal="right"/>
    </xf>
    <xf numFmtId="2" fontId="60" fillId="0" borderId="37" xfId="0" applyNumberFormat="1" applyFont="1" applyBorder="1" applyAlignment="1">
      <alignment horizontal="right"/>
    </xf>
    <xf numFmtId="0" fontId="4" fillId="34" borderId="14" xfId="0" applyNumberFormat="1" applyFont="1" applyFill="1" applyBorder="1" applyAlignment="1">
      <alignment vertical="center"/>
    </xf>
    <xf numFmtId="0" fontId="7" fillId="0" borderId="52" xfId="37" applyFont="1" applyBorder="1" applyAlignment="1" quotePrefix="1">
      <alignment horizontal="right" vertical="center" wrapText="1"/>
      <protection/>
    </xf>
    <xf numFmtId="0" fontId="8" fillId="34" borderId="32" xfId="0" applyFont="1" applyFill="1" applyBorder="1" applyAlignment="1">
      <alignment horizontal="left" wrapText="1"/>
    </xf>
    <xf numFmtId="0" fontId="8" fillId="34" borderId="48" xfId="0" applyFont="1" applyFill="1" applyBorder="1" applyAlignment="1">
      <alignment vertical="center"/>
    </xf>
    <xf numFmtId="0" fontId="61" fillId="34" borderId="32" xfId="0" applyFont="1" applyFill="1" applyBorder="1" applyAlignment="1">
      <alignment horizontal="left" wrapText="1"/>
    </xf>
    <xf numFmtId="0" fontId="61" fillId="34" borderId="48" xfId="0" applyFont="1" applyFill="1" applyBorder="1" applyAlignment="1">
      <alignment vertical="center"/>
    </xf>
    <xf numFmtId="0" fontId="4" fillId="34" borderId="31" xfId="0" applyFont="1" applyFill="1" applyBorder="1" applyAlignment="1">
      <alignment horizontal="left" wrapText="1"/>
    </xf>
    <xf numFmtId="2" fontId="4" fillId="0" borderId="0" xfId="0" applyNumberFormat="1" applyFont="1" applyBorder="1" applyAlignment="1">
      <alignment vertical="center"/>
    </xf>
    <xf numFmtId="0" fontId="4" fillId="34" borderId="0" xfId="0" applyFont="1" applyFill="1" applyBorder="1" applyAlignment="1">
      <alignment horizontal="left" wrapText="1"/>
    </xf>
    <xf numFmtId="0" fontId="4" fillId="34" borderId="45" xfId="0" applyFont="1" applyFill="1" applyBorder="1" applyAlignment="1">
      <alignment horizontal="left" wrapText="1"/>
    </xf>
    <xf numFmtId="0" fontId="4" fillId="34" borderId="46" xfId="0" applyFont="1" applyFill="1" applyBorder="1" applyAlignment="1">
      <alignment horizontal="left" wrapText="1"/>
    </xf>
    <xf numFmtId="0" fontId="4" fillId="34" borderId="13" xfId="0" applyFont="1" applyFill="1" applyBorder="1" applyAlignment="1">
      <alignment horizontal="left" wrapText="1"/>
    </xf>
    <xf numFmtId="0" fontId="4" fillId="34" borderId="29" xfId="0" applyNumberFormat="1" applyFont="1" applyFill="1" applyBorder="1" applyAlignment="1">
      <alignment vertical="center"/>
    </xf>
    <xf numFmtId="0" fontId="4" fillId="34" borderId="14" xfId="0" applyFont="1" applyFill="1" applyBorder="1" applyAlignment="1">
      <alignment horizontal="left" wrapText="1"/>
    </xf>
    <xf numFmtId="0" fontId="4" fillId="34" borderId="29" xfId="0" applyFont="1" applyFill="1" applyBorder="1" applyAlignment="1">
      <alignment horizontal="left" wrapText="1"/>
    </xf>
    <xf numFmtId="0" fontId="7" fillId="0" borderId="36" xfId="37" applyFont="1" applyBorder="1" applyAlignment="1" quotePrefix="1">
      <alignment horizontal="right" vertical="center" wrapText="1"/>
      <protection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4" fillId="0" borderId="39" xfId="0" applyFont="1" applyBorder="1" applyAlignment="1">
      <alignment/>
    </xf>
    <xf numFmtId="2" fontId="1" fillId="0" borderId="38" xfId="0" applyNumberFormat="1" applyFont="1" applyBorder="1" applyAlignment="1">
      <alignment horizontal="right"/>
    </xf>
    <xf numFmtId="0" fontId="1" fillId="0" borderId="33" xfId="0" applyFont="1" applyBorder="1" applyAlignment="1">
      <alignment horizontal="right"/>
    </xf>
    <xf numFmtId="0" fontId="1" fillId="0" borderId="49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32" borderId="23" xfId="0" applyFont="1" applyFill="1" applyBorder="1" applyAlignment="1">
      <alignment horizontal="right"/>
    </xf>
    <xf numFmtId="2" fontId="7" fillId="0" borderId="52" xfId="44" applyNumberFormat="1" applyFont="1" applyBorder="1" applyAlignment="1">
      <alignment horizontal="right" vertical="top" wrapText="1"/>
      <protection/>
    </xf>
    <xf numFmtId="0" fontId="60" fillId="34" borderId="13" xfId="0" applyNumberFormat="1" applyFont="1" applyFill="1" applyBorder="1" applyAlignment="1">
      <alignment vertical="center"/>
    </xf>
    <xf numFmtId="0" fontId="4" fillId="34" borderId="53" xfId="0" applyFont="1" applyFill="1" applyBorder="1" applyAlignment="1">
      <alignment horizontal="left" wrapText="1"/>
    </xf>
    <xf numFmtId="2" fontId="59" fillId="0" borderId="24" xfId="0" applyNumberFormat="1" applyFont="1" applyBorder="1" applyAlignment="1">
      <alignment/>
    </xf>
    <xf numFmtId="2" fontId="59" fillId="0" borderId="25" xfId="0" applyNumberFormat="1" applyFont="1" applyBorder="1" applyAlignment="1">
      <alignment horizontal="right"/>
    </xf>
    <xf numFmtId="2" fontId="60" fillId="0" borderId="25" xfId="0" applyNumberFormat="1" applyFont="1" applyBorder="1" applyAlignment="1">
      <alignment horizontal="right"/>
    </xf>
    <xf numFmtId="2" fontId="59" fillId="0" borderId="26" xfId="0" applyNumberFormat="1" applyFont="1" applyBorder="1" applyAlignment="1">
      <alignment horizontal="right"/>
    </xf>
    <xf numFmtId="2" fontId="59" fillId="0" borderId="24" xfId="0" applyNumberFormat="1" applyFont="1" applyBorder="1" applyAlignment="1">
      <alignment horizontal="right"/>
    </xf>
    <xf numFmtId="2" fontId="59" fillId="0" borderId="25" xfId="0" applyNumberFormat="1" applyFont="1" applyBorder="1" applyAlignment="1">
      <alignment/>
    </xf>
    <xf numFmtId="0" fontId="4" fillId="34" borderId="13" xfId="0" applyNumberFormat="1" applyFont="1" applyFill="1" applyBorder="1" applyAlignment="1">
      <alignment vertical="center"/>
    </xf>
    <xf numFmtId="2" fontId="4" fillId="34" borderId="45" xfId="0" applyNumberFormat="1" applyFont="1" applyFill="1" applyBorder="1" applyAlignment="1">
      <alignment vertical="center"/>
    </xf>
    <xf numFmtId="2" fontId="4" fillId="34" borderId="46" xfId="0" applyNumberFormat="1" applyFont="1" applyFill="1" applyBorder="1" applyAlignment="1">
      <alignment vertical="center"/>
    </xf>
    <xf numFmtId="0" fontId="4" fillId="34" borderId="29" xfId="0" applyFont="1" applyFill="1" applyBorder="1" applyAlignment="1">
      <alignment horizontal="left" vertical="center" wrapText="1"/>
    </xf>
    <xf numFmtId="0" fontId="4" fillId="34" borderId="48" xfId="0" applyFont="1" applyFill="1" applyBorder="1" applyAlignment="1">
      <alignment horizontal="left" wrapText="1"/>
    </xf>
    <xf numFmtId="2" fontId="4" fillId="34" borderId="54" xfId="0" applyNumberFormat="1" applyFont="1" applyFill="1" applyBorder="1" applyAlignment="1">
      <alignment horizontal="left" vertical="center" wrapText="1"/>
    </xf>
    <xf numFmtId="1" fontId="4" fillId="34" borderId="46" xfId="0" applyNumberFormat="1" applyFont="1" applyFill="1" applyBorder="1" applyAlignment="1">
      <alignment vertical="center"/>
    </xf>
    <xf numFmtId="0" fontId="4" fillId="34" borderId="13" xfId="0" applyFont="1" applyFill="1" applyBorder="1" applyAlignment="1">
      <alignment horizontal="left" vertical="center" wrapText="1"/>
    </xf>
    <xf numFmtId="0" fontId="4" fillId="34" borderId="54" xfId="0" applyFont="1" applyFill="1" applyBorder="1" applyAlignment="1">
      <alignment horizontal="left" wrapText="1"/>
    </xf>
    <xf numFmtId="0" fontId="60" fillId="34" borderId="13" xfId="0" applyFont="1" applyFill="1" applyBorder="1" applyAlignment="1">
      <alignment horizontal="left" wrapText="1"/>
    </xf>
    <xf numFmtId="0" fontId="59" fillId="0" borderId="24" xfId="0" applyFont="1" applyBorder="1" applyAlignment="1">
      <alignment/>
    </xf>
    <xf numFmtId="0" fontId="59" fillId="0" borderId="25" xfId="0" applyFont="1" applyBorder="1" applyAlignment="1">
      <alignment/>
    </xf>
    <xf numFmtId="0" fontId="59" fillId="0" borderId="26" xfId="0" applyFont="1" applyBorder="1" applyAlignment="1">
      <alignment/>
    </xf>
    <xf numFmtId="0" fontId="60" fillId="34" borderId="0" xfId="0" applyFont="1" applyFill="1" applyBorder="1" applyAlignment="1">
      <alignment horizontal="left" wrapText="1"/>
    </xf>
    <xf numFmtId="2" fontId="60" fillId="34" borderId="46" xfId="0" applyNumberFormat="1" applyFont="1" applyFill="1" applyBorder="1" applyAlignment="1">
      <alignment vertical="center"/>
    </xf>
    <xf numFmtId="0" fontId="60" fillId="34" borderId="46" xfId="0" applyFont="1" applyFill="1" applyBorder="1" applyAlignment="1">
      <alignment horizontal="left" wrapText="1"/>
    </xf>
    <xf numFmtId="0" fontId="60" fillId="34" borderId="46" xfId="0" applyNumberFormat="1" applyFont="1" applyFill="1" applyBorder="1" applyAlignment="1">
      <alignment vertical="center"/>
    </xf>
    <xf numFmtId="0" fontId="59" fillId="0" borderId="19" xfId="0" applyFont="1" applyBorder="1" applyAlignment="1">
      <alignment horizontal="right" vertical="center"/>
    </xf>
    <xf numFmtId="0" fontId="62" fillId="0" borderId="14" xfId="0" applyFont="1" applyBorder="1" applyAlignment="1">
      <alignment horizontal="center" vertical="center" wrapText="1"/>
    </xf>
    <xf numFmtId="0" fontId="62" fillId="0" borderId="20" xfId="0" applyFont="1" applyBorder="1" applyAlignment="1">
      <alignment/>
    </xf>
    <xf numFmtId="0" fontId="62" fillId="0" borderId="21" xfId="0" applyFont="1" applyBorder="1" applyAlignment="1">
      <alignment/>
    </xf>
    <xf numFmtId="0" fontId="62" fillId="0" borderId="22" xfId="0" applyFont="1" applyBorder="1" applyAlignment="1">
      <alignment/>
    </xf>
    <xf numFmtId="0" fontId="60" fillId="0" borderId="39" xfId="0" applyFont="1" applyBorder="1" applyAlignment="1">
      <alignment/>
    </xf>
    <xf numFmtId="0" fontId="63" fillId="0" borderId="13" xfId="0" applyFont="1" applyBorder="1" applyAlignment="1">
      <alignment horizontal="center" vertical="center" wrapText="1"/>
    </xf>
    <xf numFmtId="0" fontId="63" fillId="0" borderId="10" xfId="0" applyFont="1" applyBorder="1" applyAlignment="1">
      <alignment/>
    </xf>
    <xf numFmtId="0" fontId="63" fillId="0" borderId="11" xfId="0" applyFont="1" applyBorder="1" applyAlignment="1">
      <alignment/>
    </xf>
    <xf numFmtId="0" fontId="63" fillId="0" borderId="12" xfId="0" applyFont="1" applyBorder="1" applyAlignment="1">
      <alignment/>
    </xf>
    <xf numFmtId="2" fontId="63" fillId="35" borderId="23" xfId="0" applyNumberFormat="1" applyFont="1" applyFill="1" applyBorder="1" applyAlignment="1">
      <alignment vertical="center"/>
    </xf>
    <xf numFmtId="0" fontId="63" fillId="0" borderId="0" xfId="0" applyFont="1" applyAlignment="1">
      <alignment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" fillId="34" borderId="37" xfId="0" applyFont="1" applyFill="1" applyBorder="1" applyAlignment="1">
      <alignment horizontal="left" wrapText="1"/>
    </xf>
    <xf numFmtId="0" fontId="5" fillId="33" borderId="23" xfId="0" applyFont="1" applyFill="1" applyBorder="1" applyAlignment="1">
      <alignment vertical="center" wrapText="1"/>
    </xf>
    <xf numFmtId="0" fontId="5" fillId="32" borderId="23" xfId="0" applyFont="1" applyFill="1" applyBorder="1" applyAlignment="1">
      <alignment horizontal="center" vertical="center"/>
    </xf>
    <xf numFmtId="2" fontId="5" fillId="34" borderId="35" xfId="0" applyNumberFormat="1" applyFont="1" applyFill="1" applyBorder="1" applyAlignment="1">
      <alignment horizontal="right"/>
    </xf>
    <xf numFmtId="2" fontId="4" fillId="34" borderId="35" xfId="0" applyNumberFormat="1" applyFont="1" applyFill="1" applyBorder="1" applyAlignment="1">
      <alignment horizontal="right"/>
    </xf>
    <xf numFmtId="2" fontId="5" fillId="34" borderId="41" xfId="0" applyNumberFormat="1" applyFont="1" applyFill="1" applyBorder="1" applyAlignment="1">
      <alignment horizontal="right"/>
    </xf>
    <xf numFmtId="2" fontId="4" fillId="34" borderId="41" xfId="0" applyNumberFormat="1" applyFont="1" applyFill="1" applyBorder="1" applyAlignment="1">
      <alignment horizontal="right" wrapText="1"/>
    </xf>
    <xf numFmtId="2" fontId="5" fillId="34" borderId="26" xfId="0" applyNumberFormat="1" applyFont="1" applyFill="1" applyBorder="1" applyAlignment="1">
      <alignment horizontal="right"/>
    </xf>
    <xf numFmtId="2" fontId="5" fillId="0" borderId="23" xfId="0" applyNumberFormat="1" applyFont="1" applyBorder="1" applyAlignment="1">
      <alignment/>
    </xf>
    <xf numFmtId="2" fontId="4" fillId="0" borderId="50" xfId="0" applyNumberFormat="1" applyFont="1" applyBorder="1" applyAlignment="1">
      <alignment horizontal="right"/>
    </xf>
    <xf numFmtId="2" fontId="5" fillId="0" borderId="23" xfId="0" applyNumberFormat="1" applyFont="1" applyBorder="1" applyAlignment="1">
      <alignment horizontal="right"/>
    </xf>
    <xf numFmtId="2" fontId="4" fillId="0" borderId="49" xfId="0" applyNumberFormat="1" applyFont="1" applyBorder="1" applyAlignment="1">
      <alignment horizontal="right"/>
    </xf>
    <xf numFmtId="2" fontId="7" fillId="0" borderId="23" xfId="44" applyNumberFormat="1" applyFont="1" applyBorder="1" applyAlignment="1">
      <alignment horizontal="right" vertical="top" wrapText="1"/>
      <protection/>
    </xf>
    <xf numFmtId="0" fontId="7" fillId="0" borderId="23" xfId="37" applyFont="1" applyBorder="1" applyAlignment="1" quotePrefix="1">
      <alignment horizontal="right" vertical="center" wrapText="1"/>
      <protection/>
    </xf>
    <xf numFmtId="0" fontId="60" fillId="34" borderId="19" xfId="0" applyFont="1" applyFill="1" applyBorder="1" applyAlignment="1">
      <alignment horizontal="left" wrapText="1"/>
    </xf>
    <xf numFmtId="2" fontId="4" fillId="34" borderId="48" xfId="0" applyNumberFormat="1" applyFont="1" applyFill="1" applyBorder="1" applyAlignment="1">
      <alignment horizontal="left" vertical="center" wrapText="1"/>
    </xf>
    <xf numFmtId="2" fontId="59" fillId="0" borderId="40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horizontal="right" vertical="center"/>
    </xf>
    <xf numFmtId="2" fontId="59" fillId="0" borderId="0" xfId="0" applyNumberFormat="1" applyFont="1" applyBorder="1" applyAlignment="1">
      <alignment horizontal="right" vertical="center"/>
    </xf>
    <xf numFmtId="2" fontId="59" fillId="0" borderId="37" xfId="0" applyNumberFormat="1" applyFont="1" applyBorder="1" applyAlignment="1">
      <alignment horizontal="right" vertical="center"/>
    </xf>
    <xf numFmtId="2" fontId="5" fillId="0" borderId="40" xfId="0" applyNumberFormat="1" applyFont="1" applyBorder="1" applyAlignment="1">
      <alignment horizontal="right" vertical="center"/>
    </xf>
    <xf numFmtId="2" fontId="59" fillId="0" borderId="0" xfId="0" applyNumberFormat="1" applyFont="1" applyBorder="1" applyAlignment="1">
      <alignment vertical="center"/>
    </xf>
    <xf numFmtId="2" fontId="5" fillId="0" borderId="37" xfId="0" applyNumberFormat="1" applyFont="1" applyBorder="1" applyAlignment="1">
      <alignment horizontal="right" vertical="center"/>
    </xf>
    <xf numFmtId="0" fontId="4" fillId="34" borderId="31" xfId="0" applyFont="1" applyFill="1" applyBorder="1" applyAlignment="1">
      <alignment horizontal="left" vertical="center" wrapText="1"/>
    </xf>
    <xf numFmtId="0" fontId="4" fillId="34" borderId="30" xfId="0" applyFont="1" applyFill="1" applyBorder="1" applyAlignment="1">
      <alignment horizontal="left" vertical="center" wrapText="1"/>
    </xf>
    <xf numFmtId="2" fontId="5" fillId="0" borderId="19" xfId="0" applyNumberFormat="1" applyFont="1" applyBorder="1" applyAlignment="1">
      <alignment/>
    </xf>
    <xf numFmtId="2" fontId="7" fillId="0" borderId="19" xfId="44" applyNumberFormat="1" applyFont="1" applyBorder="1" applyAlignment="1">
      <alignment horizontal="right" vertical="top" wrapText="1"/>
      <protection/>
    </xf>
    <xf numFmtId="2" fontId="1" fillId="0" borderId="39" xfId="0" applyNumberFormat="1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32" xfId="0" applyFont="1" applyBorder="1" applyAlignment="1">
      <alignment horizontal="right"/>
    </xf>
    <xf numFmtId="0" fontId="1" fillId="0" borderId="39" xfId="0" applyFont="1" applyBorder="1" applyAlignment="1">
      <alignment horizontal="right"/>
    </xf>
    <xf numFmtId="0" fontId="1" fillId="34" borderId="13" xfId="0" applyFont="1" applyFill="1" applyBorder="1" applyAlignment="1">
      <alignment horizontal="right"/>
    </xf>
    <xf numFmtId="2" fontId="7" fillId="0" borderId="35" xfId="44" applyNumberFormat="1" applyFont="1" applyBorder="1" applyAlignment="1">
      <alignment horizontal="right" vertical="top" wrapText="1"/>
      <protection/>
    </xf>
    <xf numFmtId="49" fontId="59" fillId="0" borderId="42" xfId="0" applyNumberFormat="1" applyFont="1" applyBorder="1" applyAlignment="1">
      <alignment horizontal="left"/>
    </xf>
    <xf numFmtId="49" fontId="4" fillId="0" borderId="24" xfId="0" applyNumberFormat="1" applyFont="1" applyBorder="1" applyAlignment="1">
      <alignment horizontal="left"/>
    </xf>
    <xf numFmtId="0" fontId="2" fillId="0" borderId="40" xfId="0" applyFont="1" applyBorder="1" applyAlignment="1">
      <alignment horizontal="center" vertical="center" wrapText="1"/>
    </xf>
    <xf numFmtId="0" fontId="60" fillId="34" borderId="13" xfId="0" applyFont="1" applyFill="1" applyBorder="1" applyAlignment="1">
      <alignment horizontal="left" vertical="center" wrapText="1"/>
    </xf>
    <xf numFmtId="1" fontId="60" fillId="34" borderId="46" xfId="0" applyNumberFormat="1" applyFont="1" applyFill="1" applyBorder="1" applyAlignment="1">
      <alignment vertical="center"/>
    </xf>
    <xf numFmtId="2" fontId="59" fillId="34" borderId="35" xfId="0" applyNumberFormat="1" applyFont="1" applyFill="1" applyBorder="1" applyAlignment="1">
      <alignment horizontal="right"/>
    </xf>
    <xf numFmtId="2" fontId="59" fillId="34" borderId="41" xfId="0" applyNumberFormat="1" applyFont="1" applyFill="1" applyBorder="1" applyAlignment="1">
      <alignment horizontal="right"/>
    </xf>
    <xf numFmtId="2" fontId="60" fillId="34" borderId="48" xfId="0" applyNumberFormat="1" applyFont="1" applyFill="1" applyBorder="1" applyAlignment="1">
      <alignment horizontal="left" vertical="center" wrapText="1"/>
    </xf>
    <xf numFmtId="2" fontId="59" fillId="0" borderId="40" xfId="0" applyNumberFormat="1" applyFont="1" applyBorder="1" applyAlignment="1">
      <alignment horizontal="right" vertical="center"/>
    </xf>
    <xf numFmtId="0" fontId="60" fillId="34" borderId="31" xfId="0" applyFont="1" applyFill="1" applyBorder="1" applyAlignment="1">
      <alignment horizontal="left" vertical="center" wrapText="1"/>
    </xf>
    <xf numFmtId="2" fontId="64" fillId="0" borderId="35" xfId="44" applyNumberFormat="1" applyFont="1" applyBorder="1" applyAlignment="1">
      <alignment horizontal="right" vertical="top" wrapText="1"/>
      <protection/>
    </xf>
    <xf numFmtId="0" fontId="0" fillId="0" borderId="0" xfId="0" applyFont="1" applyAlignment="1">
      <alignment/>
    </xf>
    <xf numFmtId="2" fontId="7" fillId="36" borderId="19" xfId="0" applyNumberFormat="1" applyFont="1" applyFill="1" applyBorder="1" applyAlignment="1" applyProtection="1">
      <alignment horizontal="right" vertical="top" wrapText="1"/>
      <protection/>
    </xf>
    <xf numFmtId="0" fontId="4" fillId="34" borderId="48" xfId="0" applyFont="1" applyFill="1" applyBorder="1" applyAlignment="1">
      <alignment horizontal="left" vertical="center" wrapText="1"/>
    </xf>
    <xf numFmtId="2" fontId="7" fillId="0" borderId="37" xfId="44" applyNumberFormat="1" applyFont="1" applyBorder="1" applyAlignment="1">
      <alignment horizontal="right" vertical="top" wrapText="1"/>
      <protection/>
    </xf>
    <xf numFmtId="2" fontId="59" fillId="34" borderId="37" xfId="0" applyNumberFormat="1" applyFont="1" applyFill="1" applyBorder="1" applyAlignment="1">
      <alignment horizontal="right"/>
    </xf>
    <xf numFmtId="2" fontId="60" fillId="34" borderId="41" xfId="0" applyNumberFormat="1" applyFont="1" applyFill="1" applyBorder="1" applyAlignment="1">
      <alignment horizontal="right"/>
    </xf>
    <xf numFmtId="0" fontId="4" fillId="34" borderId="46" xfId="0" applyFont="1" applyFill="1" applyBorder="1" applyAlignment="1">
      <alignment horizontal="left" vertical="center" wrapText="1"/>
    </xf>
    <xf numFmtId="2" fontId="64" fillId="0" borderId="37" xfId="44" applyNumberFormat="1" applyFont="1" applyBorder="1" applyAlignment="1">
      <alignment horizontal="right" vertical="top" wrapText="1"/>
      <protection/>
    </xf>
    <xf numFmtId="0" fontId="8" fillId="0" borderId="16" xfId="0" applyFont="1" applyBorder="1" applyAlignment="1">
      <alignment vertical="center" wrapText="1"/>
    </xf>
    <xf numFmtId="2" fontId="0" fillId="35" borderId="23" xfId="0" applyNumberFormat="1" applyFont="1" applyFill="1" applyBorder="1" applyAlignment="1">
      <alignment vertical="center"/>
    </xf>
    <xf numFmtId="2" fontId="1" fillId="33" borderId="13" xfId="0" applyNumberFormat="1" applyFont="1" applyFill="1" applyBorder="1" applyAlignment="1">
      <alignment vertical="center"/>
    </xf>
    <xf numFmtId="0" fontId="1" fillId="34" borderId="13" xfId="0" applyFont="1" applyFill="1" applyBorder="1" applyAlignment="1">
      <alignment horizontal="right"/>
    </xf>
    <xf numFmtId="0" fontId="4" fillId="34" borderId="16" xfId="0" applyFont="1" applyFill="1" applyBorder="1" applyAlignment="1">
      <alignment horizontal="left" vertical="center" wrapText="1"/>
    </xf>
    <xf numFmtId="2" fontId="5" fillId="0" borderId="32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2" fontId="4" fillId="0" borderId="32" xfId="0" applyNumberFormat="1" applyFont="1" applyBorder="1" applyAlignment="1">
      <alignment horizontal="right" wrapText="1"/>
    </xf>
    <xf numFmtId="0" fontId="2" fillId="0" borderId="19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63" fillId="35" borderId="24" xfId="0" applyFont="1" applyFill="1" applyBorder="1" applyAlignment="1">
      <alignment wrapText="1"/>
    </xf>
    <xf numFmtId="0" fontId="63" fillId="35" borderId="25" xfId="0" applyFont="1" applyFill="1" applyBorder="1" applyAlignment="1">
      <alignment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59" fillId="0" borderId="24" xfId="0" applyFont="1" applyBorder="1" applyAlignment="1">
      <alignment wrapText="1"/>
    </xf>
    <xf numFmtId="0" fontId="59" fillId="0" borderId="25" xfId="0" applyFont="1" applyBorder="1" applyAlignment="1">
      <alignment wrapText="1"/>
    </xf>
    <xf numFmtId="0" fontId="59" fillId="0" borderId="26" xfId="0" applyFont="1" applyBorder="1" applyAlignment="1">
      <alignment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2" fillId="0" borderId="19" xfId="0" applyFont="1" applyBorder="1" applyAlignment="1">
      <alignment wrapText="1"/>
    </xf>
    <xf numFmtId="0" fontId="62" fillId="0" borderId="14" xfId="0" applyFont="1" applyBorder="1" applyAlignment="1">
      <alignment wrapText="1"/>
    </xf>
    <xf numFmtId="0" fontId="62" fillId="0" borderId="13" xfId="0" applyFont="1" applyBorder="1" applyAlignment="1">
      <alignment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0" fillId="35" borderId="24" xfId="0" applyFill="1" applyBorder="1" applyAlignment="1">
      <alignment wrapText="1"/>
    </xf>
    <xf numFmtId="0" fontId="0" fillId="35" borderId="25" xfId="0" applyFill="1" applyBorder="1" applyAlignment="1">
      <alignment wrapText="1"/>
    </xf>
    <xf numFmtId="0" fontId="5" fillId="0" borderId="24" xfId="0" applyFont="1" applyBorder="1" applyAlignment="1">
      <alignment wrapText="1"/>
    </xf>
    <xf numFmtId="0" fontId="5" fillId="0" borderId="25" xfId="0" applyFont="1" applyBorder="1" applyAlignment="1">
      <alignment wrapText="1"/>
    </xf>
    <xf numFmtId="0" fontId="5" fillId="0" borderId="26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2" xfId="38"/>
    <cellStyle name="S3" xfId="39"/>
    <cellStyle name="S4" xfId="40"/>
    <cellStyle name="S5" xfId="41"/>
    <cellStyle name="S6" xfId="42"/>
    <cellStyle name="S7" xfId="43"/>
    <cellStyle name="S8" xfId="44"/>
    <cellStyle name="S9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Ввод " xfId="52"/>
    <cellStyle name="Вывод" xfId="53"/>
    <cellStyle name="Вычисление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7"/>
  <sheetViews>
    <sheetView tabSelected="1" view="pageBreakPreview" zoomScaleSheetLayoutView="100" zoomScalePageLayoutView="0" workbookViewId="0" topLeftCell="A181">
      <selection activeCell="K157" sqref="K157"/>
    </sheetView>
  </sheetViews>
  <sheetFormatPr defaultColWidth="9.00390625" defaultRowHeight="12.75"/>
  <cols>
    <col min="1" max="1" width="23.875" style="0" customWidth="1"/>
    <col min="2" max="2" width="9.75390625" style="0" customWidth="1"/>
    <col min="3" max="3" width="8.875" style="0" customWidth="1"/>
    <col min="4" max="4" width="9.75390625" style="0" customWidth="1"/>
    <col min="5" max="5" width="10.00390625" style="0" customWidth="1"/>
    <col min="6" max="6" width="9.00390625" style="0" customWidth="1"/>
    <col min="7" max="7" width="9.625" style="0" customWidth="1"/>
    <col min="8" max="8" width="9.25390625" style="0" customWidth="1"/>
    <col min="9" max="9" width="43.25390625" style="0" customWidth="1"/>
    <col min="10" max="11" width="9.875" style="0" customWidth="1"/>
    <col min="12" max="12" width="9.00390625" style="0" customWidth="1"/>
  </cols>
  <sheetData>
    <row r="1" spans="1:10" ht="21" customHeight="1">
      <c r="A1" s="259" t="s">
        <v>34</v>
      </c>
      <c r="B1" s="259"/>
      <c r="C1" s="259"/>
      <c r="D1" s="259"/>
      <c r="E1" s="259"/>
      <c r="F1" s="259"/>
      <c r="G1" s="259"/>
      <c r="H1" s="259"/>
      <c r="I1" s="259"/>
      <c r="J1" s="259"/>
    </row>
    <row r="2" spans="1:10" ht="23.25" customHeight="1" thickBot="1">
      <c r="A2" s="260" t="s">
        <v>25</v>
      </c>
      <c r="B2" s="260"/>
      <c r="C2" s="260"/>
      <c r="D2" s="260"/>
      <c r="E2" s="260"/>
      <c r="F2" s="260"/>
      <c r="G2" s="260"/>
      <c r="H2" s="260"/>
      <c r="I2" s="260"/>
      <c r="J2" s="260"/>
    </row>
    <row r="3" spans="1:10" ht="13.5" thickBot="1">
      <c r="A3" s="275"/>
      <c r="B3" s="278" t="s">
        <v>23</v>
      </c>
      <c r="C3" s="279"/>
      <c r="D3" s="279"/>
      <c r="E3" s="280"/>
      <c r="F3" s="278" t="s">
        <v>26</v>
      </c>
      <c r="G3" s="279"/>
      <c r="H3" s="279"/>
      <c r="I3" s="279"/>
      <c r="J3" s="280"/>
    </row>
    <row r="4" spans="1:10" ht="13.5" thickBot="1">
      <c r="A4" s="276"/>
      <c r="B4" s="246" t="s">
        <v>0</v>
      </c>
      <c r="C4" s="283" t="s">
        <v>33</v>
      </c>
      <c r="D4" s="246" t="s">
        <v>1</v>
      </c>
      <c r="E4" s="246" t="s">
        <v>2</v>
      </c>
      <c r="F4" s="246" t="s">
        <v>3</v>
      </c>
      <c r="G4" s="246" t="s">
        <v>4</v>
      </c>
      <c r="H4" s="246" t="s">
        <v>5</v>
      </c>
      <c r="I4" s="285" t="s">
        <v>6</v>
      </c>
      <c r="J4" s="286"/>
    </row>
    <row r="5" spans="1:10" ht="33.75" customHeight="1" thickBot="1">
      <c r="A5" s="277"/>
      <c r="B5" s="281"/>
      <c r="C5" s="284"/>
      <c r="D5" s="281"/>
      <c r="E5" s="281"/>
      <c r="F5" s="282"/>
      <c r="G5" s="282"/>
      <c r="H5" s="282"/>
      <c r="I5" s="74" t="s">
        <v>7</v>
      </c>
      <c r="J5" s="75" t="s">
        <v>8</v>
      </c>
    </row>
    <row r="6" spans="1:10" ht="13.5" thickBot="1">
      <c r="A6" s="22" t="s">
        <v>35</v>
      </c>
      <c r="B6" s="272"/>
      <c r="C6" s="273"/>
      <c r="D6" s="273"/>
      <c r="E6" s="274"/>
      <c r="F6" s="15"/>
      <c r="G6" s="16"/>
      <c r="H6" s="17"/>
      <c r="I6" s="26" t="s">
        <v>36</v>
      </c>
      <c r="J6" s="57">
        <v>-30071.55</v>
      </c>
    </row>
    <row r="7" spans="1:10" ht="13.5" thickBot="1">
      <c r="A7" s="246" t="s">
        <v>9</v>
      </c>
      <c r="B7" s="40">
        <f>14.2*490.9</f>
        <v>6970.78</v>
      </c>
      <c r="C7" s="32">
        <f>E7-B7</f>
        <v>-228.0099999999993</v>
      </c>
      <c r="D7" s="107"/>
      <c r="E7" s="106">
        <v>6742.77</v>
      </c>
      <c r="F7" s="54">
        <f>B7*1</f>
        <v>6970.78</v>
      </c>
      <c r="G7" s="29">
        <f>8.78*490.9</f>
        <v>4310.102</v>
      </c>
      <c r="H7" s="52">
        <f>F7-G7+C7</f>
        <v>2432.6680000000006</v>
      </c>
      <c r="I7" s="56" t="s">
        <v>40</v>
      </c>
      <c r="J7" s="58">
        <f>1.15*490.9</f>
        <v>564.535</v>
      </c>
    </row>
    <row r="8" spans="1:10" ht="12.75">
      <c r="A8" s="249"/>
      <c r="B8" s="51"/>
      <c r="C8" s="30"/>
      <c r="D8" s="30"/>
      <c r="E8" s="31"/>
      <c r="F8" s="30"/>
      <c r="G8" s="81"/>
      <c r="H8" s="31"/>
      <c r="I8" s="27" t="s">
        <v>32</v>
      </c>
      <c r="J8" s="59">
        <f>1.21*490.9</f>
        <v>593.9889999999999</v>
      </c>
    </row>
    <row r="9" spans="1:10" ht="12.75">
      <c r="A9" s="249"/>
      <c r="B9" s="43"/>
      <c r="C9" s="33"/>
      <c r="D9" s="33"/>
      <c r="E9" s="34"/>
      <c r="F9" s="33"/>
      <c r="G9" s="85"/>
      <c r="H9" s="34"/>
      <c r="I9" s="27" t="s">
        <v>31</v>
      </c>
      <c r="J9" s="59">
        <f>2.62*490.9</f>
        <v>1286.158</v>
      </c>
    </row>
    <row r="10" spans="1:10" ht="24.75" thickBot="1">
      <c r="A10" s="249"/>
      <c r="B10" s="43"/>
      <c r="C10" s="33"/>
      <c r="D10" s="33"/>
      <c r="E10" s="34"/>
      <c r="F10" s="33"/>
      <c r="G10" s="85"/>
      <c r="H10" s="34"/>
      <c r="I10" s="24" t="s">
        <v>38</v>
      </c>
      <c r="J10" s="60">
        <v>500</v>
      </c>
    </row>
    <row r="11" spans="1:10" ht="13.5" thickBot="1">
      <c r="A11" s="248" t="s">
        <v>10</v>
      </c>
      <c r="B11" s="40">
        <f>14.2*490.9</f>
        <v>6970.78</v>
      </c>
      <c r="C11" s="32">
        <f>E11-B11</f>
        <v>-1576.0099999999993</v>
      </c>
      <c r="D11" s="105"/>
      <c r="E11" s="106">
        <v>5394.77</v>
      </c>
      <c r="F11" s="41">
        <f>B11*1</f>
        <v>6970.78</v>
      </c>
      <c r="G11" s="29">
        <f>8.78*490.9</f>
        <v>4310.102</v>
      </c>
      <c r="H11" s="32">
        <f>F11-G11+C11</f>
        <v>1084.6680000000006</v>
      </c>
      <c r="I11" s="56" t="s">
        <v>40</v>
      </c>
      <c r="J11" s="58">
        <f>1.15*490.9</f>
        <v>564.535</v>
      </c>
    </row>
    <row r="12" spans="1:10" ht="12.75">
      <c r="A12" s="249"/>
      <c r="B12" s="43"/>
      <c r="C12" s="33"/>
      <c r="D12" s="33"/>
      <c r="E12" s="34"/>
      <c r="F12" s="49"/>
      <c r="G12" s="85"/>
      <c r="H12" s="34"/>
      <c r="I12" s="27" t="s">
        <v>32</v>
      </c>
      <c r="J12" s="59">
        <f>1.21*490.9</f>
        <v>593.9889999999999</v>
      </c>
    </row>
    <row r="13" spans="1:10" ht="13.5" thickBot="1">
      <c r="A13" s="249"/>
      <c r="B13" s="43"/>
      <c r="C13" s="33"/>
      <c r="D13" s="33"/>
      <c r="E13" s="34"/>
      <c r="F13" s="49"/>
      <c r="G13" s="85"/>
      <c r="H13" s="34"/>
      <c r="I13" s="27" t="s">
        <v>31</v>
      </c>
      <c r="J13" s="59">
        <f>2.62*490.9</f>
        <v>1286.158</v>
      </c>
    </row>
    <row r="14" spans="1:10" ht="13.5" thickBot="1">
      <c r="A14" s="246" t="s">
        <v>11</v>
      </c>
      <c r="B14" s="40">
        <f>14.2*490.9</f>
        <v>6970.78</v>
      </c>
      <c r="C14" s="32">
        <f>E14-B14</f>
        <v>-1277.8400000000001</v>
      </c>
      <c r="D14" s="105"/>
      <c r="E14" s="106">
        <v>5692.94</v>
      </c>
      <c r="F14" s="41">
        <f>B14*1</f>
        <v>6970.78</v>
      </c>
      <c r="G14" s="29">
        <f>8.78*490.9</f>
        <v>4310.102</v>
      </c>
      <c r="H14" s="32">
        <f>F14-G14+C14</f>
        <v>1382.8379999999997</v>
      </c>
      <c r="I14" s="56" t="s">
        <v>40</v>
      </c>
      <c r="J14" s="58">
        <f>1.15*490.9</f>
        <v>564.535</v>
      </c>
    </row>
    <row r="15" spans="1:10" ht="12.75">
      <c r="A15" s="249"/>
      <c r="B15" s="78"/>
      <c r="C15" s="79"/>
      <c r="D15" s="79"/>
      <c r="E15" s="80"/>
      <c r="F15" s="92"/>
      <c r="G15" s="81"/>
      <c r="H15" s="31"/>
      <c r="I15" s="27" t="s">
        <v>32</v>
      </c>
      <c r="J15" s="59">
        <f>1.21*490.9</f>
        <v>593.9889999999999</v>
      </c>
    </row>
    <row r="16" spans="1:10" ht="12.75">
      <c r="A16" s="249"/>
      <c r="B16" s="82"/>
      <c r="C16" s="83"/>
      <c r="D16" s="83"/>
      <c r="E16" s="84"/>
      <c r="F16" s="86"/>
      <c r="G16" s="85"/>
      <c r="H16" s="34"/>
      <c r="I16" s="27" t="s">
        <v>31</v>
      </c>
      <c r="J16" s="59">
        <f>2.62*490.9</f>
        <v>1286.158</v>
      </c>
    </row>
    <row r="17" spans="1:10" ht="24">
      <c r="A17" s="249"/>
      <c r="B17" s="82"/>
      <c r="C17" s="83"/>
      <c r="D17" s="83"/>
      <c r="E17" s="84"/>
      <c r="F17" s="86"/>
      <c r="G17" s="85"/>
      <c r="H17" s="34"/>
      <c r="I17" s="24" t="s">
        <v>39</v>
      </c>
      <c r="J17" s="39">
        <v>750</v>
      </c>
    </row>
    <row r="18" spans="1:10" ht="13.5" thickBot="1">
      <c r="A18" s="247"/>
      <c r="B18" s="93"/>
      <c r="C18" s="94"/>
      <c r="D18" s="94"/>
      <c r="E18" s="95"/>
      <c r="F18" s="93"/>
      <c r="G18" s="96"/>
      <c r="H18" s="111"/>
      <c r="I18" s="27" t="s">
        <v>28</v>
      </c>
      <c r="J18" s="39">
        <v>7483</v>
      </c>
    </row>
    <row r="19" spans="1:10" ht="13.5" thickBot="1">
      <c r="A19" s="246" t="s">
        <v>12</v>
      </c>
      <c r="B19" s="40">
        <f>14.2*490.9</f>
        <v>6970.78</v>
      </c>
      <c r="C19" s="32">
        <f>E19-B19</f>
        <v>-2016.2199999999993</v>
      </c>
      <c r="D19" s="69"/>
      <c r="E19" s="52">
        <v>4954.56</v>
      </c>
      <c r="F19" s="54">
        <f>B19*1</f>
        <v>6970.78</v>
      </c>
      <c r="G19" s="29">
        <f>8.78*490.9</f>
        <v>4310.102</v>
      </c>
      <c r="H19" s="52">
        <f>F19-G19+C19</f>
        <v>644.4580000000005</v>
      </c>
      <c r="I19" s="56" t="s">
        <v>40</v>
      </c>
      <c r="J19" s="58">
        <f>1.15*490.9</f>
        <v>564.535</v>
      </c>
    </row>
    <row r="20" spans="1:10" ht="12.75">
      <c r="A20" s="249"/>
      <c r="B20" s="78"/>
      <c r="C20" s="79"/>
      <c r="D20" s="98"/>
      <c r="E20" s="80"/>
      <c r="F20" s="92"/>
      <c r="G20" s="81"/>
      <c r="H20" s="31"/>
      <c r="I20" s="27" t="s">
        <v>32</v>
      </c>
      <c r="J20" s="59">
        <f>1.21*490.9</f>
        <v>593.9889999999999</v>
      </c>
    </row>
    <row r="21" spans="1:10" ht="12.75">
      <c r="A21" s="249"/>
      <c r="B21" s="82"/>
      <c r="C21" s="83"/>
      <c r="D21" s="100"/>
      <c r="E21" s="84"/>
      <c r="F21" s="86"/>
      <c r="G21" s="85"/>
      <c r="H21" s="34"/>
      <c r="I21" s="27" t="s">
        <v>31</v>
      </c>
      <c r="J21" s="59">
        <f>2.62*490.9</f>
        <v>1286.158</v>
      </c>
    </row>
    <row r="22" spans="1:10" ht="13.5" customHeight="1" thickBot="1">
      <c r="A22" s="247"/>
      <c r="B22" s="99"/>
      <c r="C22" s="100"/>
      <c r="D22" s="100"/>
      <c r="E22" s="101"/>
      <c r="F22" s="99"/>
      <c r="G22" s="102"/>
      <c r="H22" s="112"/>
      <c r="I22" s="27" t="s">
        <v>41</v>
      </c>
      <c r="J22" s="60">
        <f>15*2</f>
        <v>30</v>
      </c>
    </row>
    <row r="23" spans="1:10" ht="13.5" thickBot="1">
      <c r="A23" s="248" t="s">
        <v>13</v>
      </c>
      <c r="B23" s="40">
        <f>14.2*490.9</f>
        <v>6970.78</v>
      </c>
      <c r="C23" s="32">
        <f>E23-B23</f>
        <v>-100.55000000000018</v>
      </c>
      <c r="D23" s="70"/>
      <c r="E23" s="71">
        <v>6870.23</v>
      </c>
      <c r="F23" s="72">
        <f>B23*1</f>
        <v>6970.78</v>
      </c>
      <c r="G23" s="29">
        <f>8.78*490.9</f>
        <v>4310.102</v>
      </c>
      <c r="H23" s="71">
        <f>F23-G23+C23</f>
        <v>2560.1279999999997</v>
      </c>
      <c r="I23" s="56" t="s">
        <v>40</v>
      </c>
      <c r="J23" s="58">
        <f>1.15*490.9</f>
        <v>564.535</v>
      </c>
    </row>
    <row r="24" spans="1:10" ht="12.75">
      <c r="A24" s="249"/>
      <c r="B24" s="82"/>
      <c r="C24" s="83"/>
      <c r="D24" s="100"/>
      <c r="E24" s="84"/>
      <c r="F24" s="86"/>
      <c r="G24" s="85"/>
      <c r="H24" s="34"/>
      <c r="I24" s="27" t="s">
        <v>32</v>
      </c>
      <c r="J24" s="59">
        <f>1.21*490.9</f>
        <v>593.9889999999999</v>
      </c>
    </row>
    <row r="25" spans="1:10" ht="13.5" thickBot="1">
      <c r="A25" s="249"/>
      <c r="B25" s="82"/>
      <c r="C25" s="83"/>
      <c r="D25" s="100"/>
      <c r="E25" s="84"/>
      <c r="F25" s="86"/>
      <c r="G25" s="85"/>
      <c r="H25" s="34"/>
      <c r="I25" s="27" t="s">
        <v>31</v>
      </c>
      <c r="J25" s="59">
        <f>2.62*490.9</f>
        <v>1286.158</v>
      </c>
    </row>
    <row r="26" spans="1:10" ht="13.5" thickBot="1">
      <c r="A26" s="246" t="s">
        <v>14</v>
      </c>
      <c r="B26" s="40">
        <f>14.2*490.9</f>
        <v>6970.78</v>
      </c>
      <c r="C26" s="32">
        <f>E26-B26</f>
        <v>-80.25999999999931</v>
      </c>
      <c r="D26" s="47"/>
      <c r="E26" s="32">
        <v>6890.52</v>
      </c>
      <c r="F26" s="41">
        <f>B26*1</f>
        <v>6970.78</v>
      </c>
      <c r="G26" s="29">
        <f>8.78*490.9</f>
        <v>4310.102</v>
      </c>
      <c r="H26" s="32">
        <f>F26-G26+C26</f>
        <v>2580.4180000000006</v>
      </c>
      <c r="I26" s="56" t="s">
        <v>40</v>
      </c>
      <c r="J26" s="58">
        <f>1.15*490.9</f>
        <v>564.535</v>
      </c>
    </row>
    <row r="27" spans="1:10" ht="12.75">
      <c r="A27" s="249"/>
      <c r="B27" s="78"/>
      <c r="C27" s="79"/>
      <c r="D27" s="98"/>
      <c r="E27" s="80"/>
      <c r="F27" s="92"/>
      <c r="G27" s="81"/>
      <c r="H27" s="80"/>
      <c r="I27" s="27" t="s">
        <v>32</v>
      </c>
      <c r="J27" s="59">
        <f>1.21*490.9</f>
        <v>593.9889999999999</v>
      </c>
    </row>
    <row r="28" spans="1:10" ht="12.75">
      <c r="A28" s="249"/>
      <c r="B28" s="82"/>
      <c r="C28" s="83"/>
      <c r="D28" s="100"/>
      <c r="E28" s="84"/>
      <c r="F28" s="86"/>
      <c r="G28" s="85"/>
      <c r="H28" s="84"/>
      <c r="I28" s="27" t="s">
        <v>31</v>
      </c>
      <c r="J28" s="59">
        <f>2.62*490.9</f>
        <v>1286.158</v>
      </c>
    </row>
    <row r="29" spans="1:10" ht="13.5" thickBot="1">
      <c r="A29" s="249"/>
      <c r="B29" s="82"/>
      <c r="C29" s="83"/>
      <c r="D29" s="100"/>
      <c r="E29" s="84"/>
      <c r="F29" s="86"/>
      <c r="G29" s="85"/>
      <c r="H29" s="84"/>
      <c r="I29" s="55" t="s">
        <v>27</v>
      </c>
      <c r="J29" s="109">
        <f>1122</f>
        <v>1122</v>
      </c>
    </row>
    <row r="30" spans="1:10" ht="13.5" thickBot="1">
      <c r="A30" s="246" t="s">
        <v>15</v>
      </c>
      <c r="B30" s="40">
        <f>18.71*490.8995</f>
        <v>9184.729645</v>
      </c>
      <c r="C30" s="32">
        <f>E30-B30</f>
        <v>-4771.519644999999</v>
      </c>
      <c r="D30" s="47"/>
      <c r="E30" s="32">
        <v>4413.21</v>
      </c>
      <c r="F30" s="41">
        <f>B30*1</f>
        <v>9184.729645</v>
      </c>
      <c r="G30" s="29">
        <f>(2.94+1+0.43+4.26)*490.9</f>
        <v>4236.467</v>
      </c>
      <c r="H30" s="32">
        <f>F30-G30+C30</f>
        <v>176.7430000000004</v>
      </c>
      <c r="I30" s="56" t="s">
        <v>40</v>
      </c>
      <c r="J30" s="58">
        <f>1.15*490.9</f>
        <v>564.535</v>
      </c>
    </row>
    <row r="31" spans="1:10" ht="12.75">
      <c r="A31" s="249"/>
      <c r="B31" s="78"/>
      <c r="C31" s="79"/>
      <c r="D31" s="98"/>
      <c r="E31" s="80"/>
      <c r="F31" s="92"/>
      <c r="G31" s="81"/>
      <c r="H31" s="80"/>
      <c r="I31" s="27" t="s">
        <v>32</v>
      </c>
      <c r="J31" s="59">
        <f>1.28*490.9</f>
        <v>628.352</v>
      </c>
    </row>
    <row r="32" spans="1:10" ht="13.5" thickBot="1">
      <c r="A32" s="249"/>
      <c r="B32" s="82"/>
      <c r="C32" s="83"/>
      <c r="D32" s="100"/>
      <c r="E32" s="84"/>
      <c r="F32" s="86"/>
      <c r="G32" s="85"/>
      <c r="H32" s="84"/>
      <c r="I32" s="27" t="s">
        <v>31</v>
      </c>
      <c r="J32" s="59">
        <f>2.78*490.9</f>
        <v>1364.7019999999998</v>
      </c>
    </row>
    <row r="33" spans="1:10" ht="13.5" thickBot="1">
      <c r="A33" s="246" t="s">
        <v>16</v>
      </c>
      <c r="B33" s="40">
        <f>18.71*490.8995</f>
        <v>9184.729645</v>
      </c>
      <c r="C33" s="32">
        <f>E33-B33</f>
        <v>1763.8503550000005</v>
      </c>
      <c r="D33" s="35"/>
      <c r="E33" s="108">
        <v>10948.58</v>
      </c>
      <c r="F33" s="41">
        <f>B33*1</f>
        <v>9184.729645</v>
      </c>
      <c r="G33" s="29">
        <f>(2.94+1+0.43+4.26)*490.9</f>
        <v>4236.467</v>
      </c>
      <c r="H33" s="32">
        <f>F33-G33+C33</f>
        <v>6712.113</v>
      </c>
      <c r="I33" s="56" t="s">
        <v>40</v>
      </c>
      <c r="J33" s="58">
        <f>1.15*490.9</f>
        <v>564.535</v>
      </c>
    </row>
    <row r="34" spans="1:10" ht="12.75">
      <c r="A34" s="249"/>
      <c r="B34" s="103"/>
      <c r="C34" s="98"/>
      <c r="D34" s="98"/>
      <c r="E34" s="98"/>
      <c r="F34" s="103"/>
      <c r="G34" s="98"/>
      <c r="H34" s="104"/>
      <c r="I34" s="27" t="s">
        <v>32</v>
      </c>
      <c r="J34" s="59">
        <f>1.28*490.9</f>
        <v>628.352</v>
      </c>
    </row>
    <row r="35" spans="1:10" ht="12.75">
      <c r="A35" s="249"/>
      <c r="B35" s="99"/>
      <c r="C35" s="100"/>
      <c r="D35" s="100"/>
      <c r="E35" s="100"/>
      <c r="F35" s="99"/>
      <c r="G35" s="100"/>
      <c r="H35" s="101"/>
      <c r="I35" s="27" t="s">
        <v>31</v>
      </c>
      <c r="J35" s="59">
        <f>2.78*490.9</f>
        <v>1364.7019999999998</v>
      </c>
    </row>
    <row r="36" spans="1:10" ht="13.5" thickBot="1">
      <c r="A36" s="247"/>
      <c r="B36" s="93"/>
      <c r="C36" s="94"/>
      <c r="D36" s="94"/>
      <c r="E36" s="94"/>
      <c r="F36" s="93"/>
      <c r="G36" s="96"/>
      <c r="H36" s="97"/>
      <c r="I36" s="110" t="s">
        <v>29</v>
      </c>
      <c r="J36" s="61">
        <v>1806</v>
      </c>
    </row>
    <row r="37" spans="1:10" ht="13.5" thickBot="1">
      <c r="A37" s="246" t="s">
        <v>17</v>
      </c>
      <c r="B37" s="40">
        <f>18.71*490.8995</f>
        <v>9184.729645</v>
      </c>
      <c r="C37" s="32">
        <f>E37-B37</f>
        <v>70.50035500000013</v>
      </c>
      <c r="D37" s="47"/>
      <c r="E37" s="122">
        <v>9255.23</v>
      </c>
      <c r="F37" s="41">
        <f>B37*1</f>
        <v>9184.729645</v>
      </c>
      <c r="G37" s="29">
        <f>(2.94+1+0.43+4.26)*490.9</f>
        <v>4236.467</v>
      </c>
      <c r="H37" s="32">
        <f>F37-G37+C37</f>
        <v>5018.763</v>
      </c>
      <c r="I37" s="56" t="s">
        <v>40</v>
      </c>
      <c r="J37" s="58">
        <f>1.15*490.9</f>
        <v>564.535</v>
      </c>
    </row>
    <row r="38" spans="1:10" ht="12.75">
      <c r="A38" s="249"/>
      <c r="B38" s="78"/>
      <c r="C38" s="79"/>
      <c r="D38" s="98"/>
      <c r="E38" s="80"/>
      <c r="F38" s="92"/>
      <c r="G38" s="81"/>
      <c r="H38" s="80"/>
      <c r="I38" s="27" t="s">
        <v>32</v>
      </c>
      <c r="J38" s="59">
        <f>1.28*490.9</f>
        <v>628.352</v>
      </c>
    </row>
    <row r="39" spans="1:10" ht="13.5" thickBot="1">
      <c r="A39" s="247"/>
      <c r="B39" s="87"/>
      <c r="C39" s="88"/>
      <c r="D39" s="94"/>
      <c r="E39" s="89"/>
      <c r="F39" s="90"/>
      <c r="G39" s="91"/>
      <c r="H39" s="89"/>
      <c r="I39" s="28" t="s">
        <v>31</v>
      </c>
      <c r="J39" s="76">
        <f>2.78*490.9</f>
        <v>1364.7019999999998</v>
      </c>
    </row>
    <row r="40" spans="1:10" ht="13.5" thickBot="1">
      <c r="A40" s="248" t="s">
        <v>18</v>
      </c>
      <c r="B40" s="40">
        <f>18.71*490.8995</f>
        <v>9184.729645</v>
      </c>
      <c r="C40" s="32">
        <f>E40-B40</f>
        <v>-841.339645</v>
      </c>
      <c r="D40" s="47"/>
      <c r="E40" s="32">
        <v>8343.39</v>
      </c>
      <c r="F40" s="41">
        <f>B40*1</f>
        <v>9184.729645</v>
      </c>
      <c r="G40" s="29">
        <f>(2.94+1+0.43+4.26)*490.9</f>
        <v>4236.467</v>
      </c>
      <c r="H40" s="32">
        <f>F40-G40+C40</f>
        <v>4106.923</v>
      </c>
      <c r="I40" s="56" t="s">
        <v>40</v>
      </c>
      <c r="J40" s="58">
        <f>1.15*490.9</f>
        <v>564.535</v>
      </c>
    </row>
    <row r="41" spans="1:10" ht="12.75">
      <c r="A41" s="249"/>
      <c r="B41" s="82"/>
      <c r="C41" s="33"/>
      <c r="D41" s="48"/>
      <c r="E41" s="34"/>
      <c r="F41" s="49"/>
      <c r="G41" s="85"/>
      <c r="H41" s="84"/>
      <c r="I41" s="27" t="s">
        <v>32</v>
      </c>
      <c r="J41" s="59">
        <f>1.28*490.9</f>
        <v>628.352</v>
      </c>
    </row>
    <row r="42" spans="1:10" ht="12.75">
      <c r="A42" s="249"/>
      <c r="B42" s="82"/>
      <c r="C42" s="83"/>
      <c r="D42" s="119"/>
      <c r="E42" s="84"/>
      <c r="F42" s="86"/>
      <c r="G42" s="85"/>
      <c r="H42" s="84"/>
      <c r="I42" s="27" t="s">
        <v>31</v>
      </c>
      <c r="J42" s="59">
        <f>2.78*490.9</f>
        <v>1364.7019999999998</v>
      </c>
    </row>
    <row r="43" spans="1:10" ht="36">
      <c r="A43" s="249"/>
      <c r="B43" s="82"/>
      <c r="C43" s="83"/>
      <c r="D43" s="119"/>
      <c r="E43" s="84"/>
      <c r="F43" s="86"/>
      <c r="G43" s="85"/>
      <c r="H43" s="84"/>
      <c r="I43" s="114" t="s">
        <v>42</v>
      </c>
      <c r="J43" s="121">
        <v>729</v>
      </c>
    </row>
    <row r="44" spans="1:10" ht="13.5" thickBot="1">
      <c r="A44" s="247"/>
      <c r="B44" s="93"/>
      <c r="C44" s="94"/>
      <c r="D44" s="94"/>
      <c r="E44" s="95"/>
      <c r="F44" s="93"/>
      <c r="G44" s="94"/>
      <c r="H44" s="95"/>
      <c r="I44" s="123" t="s">
        <v>43</v>
      </c>
      <c r="J44" s="124">
        <v>3000</v>
      </c>
    </row>
    <row r="45" spans="1:10" ht="13.5" thickBot="1">
      <c r="A45" s="248" t="s">
        <v>19</v>
      </c>
      <c r="B45" s="40">
        <f>18.71*490.8995</f>
        <v>9184.729645</v>
      </c>
      <c r="C45" s="32">
        <f>E45-B45</f>
        <v>-1896.7896449999998</v>
      </c>
      <c r="D45" s="47"/>
      <c r="E45" s="32">
        <v>7287.94</v>
      </c>
      <c r="F45" s="41">
        <f>B45*1</f>
        <v>9184.729645</v>
      </c>
      <c r="G45" s="29">
        <f>(2.94+1+0.43+4.26)*490.9</f>
        <v>4236.467</v>
      </c>
      <c r="H45" s="32">
        <f>F45-G45+C45</f>
        <v>3051.473</v>
      </c>
      <c r="I45" s="56" t="s">
        <v>40</v>
      </c>
      <c r="J45" s="58">
        <f>1.15*490.9</f>
        <v>564.535</v>
      </c>
    </row>
    <row r="46" spans="1:10" ht="12.75">
      <c r="A46" s="249"/>
      <c r="B46" s="103"/>
      <c r="C46" s="98"/>
      <c r="D46" s="98"/>
      <c r="E46" s="104"/>
      <c r="F46" s="103"/>
      <c r="G46" s="98"/>
      <c r="H46" s="104"/>
      <c r="I46" s="27" t="s">
        <v>32</v>
      </c>
      <c r="J46" s="59">
        <f>1.28*490.9</f>
        <v>628.352</v>
      </c>
    </row>
    <row r="47" spans="1:10" ht="12.75">
      <c r="A47" s="249"/>
      <c r="B47" s="99"/>
      <c r="C47" s="100"/>
      <c r="D47" s="100"/>
      <c r="E47" s="101"/>
      <c r="F47" s="99"/>
      <c r="G47" s="100"/>
      <c r="H47" s="101"/>
      <c r="I47" s="27" t="s">
        <v>31</v>
      </c>
      <c r="J47" s="59">
        <f>2.78*490.9</f>
        <v>1364.7019999999998</v>
      </c>
    </row>
    <row r="48" spans="1:10" ht="26.25" customHeight="1">
      <c r="A48" s="249"/>
      <c r="B48" s="115"/>
      <c r="C48" s="116"/>
      <c r="D48" s="116"/>
      <c r="E48" s="117"/>
      <c r="F48" s="115"/>
      <c r="G48" s="116"/>
      <c r="H48" s="117"/>
      <c r="I48" s="23" t="s">
        <v>44</v>
      </c>
      <c r="J48" s="113">
        <f>1700/60*26</f>
        <v>736.6666666666666</v>
      </c>
    </row>
    <row r="49" spans="1:10" ht="24">
      <c r="A49" s="249"/>
      <c r="B49" s="118"/>
      <c r="C49" s="119"/>
      <c r="D49" s="119"/>
      <c r="E49" s="120"/>
      <c r="F49" s="118"/>
      <c r="G49" s="119"/>
      <c r="H49" s="120"/>
      <c r="I49" s="27" t="s">
        <v>45</v>
      </c>
      <c r="J49" s="73">
        <v>270</v>
      </c>
    </row>
    <row r="50" spans="1:10" ht="26.25" customHeight="1" thickBot="1">
      <c r="A50" s="247"/>
      <c r="B50" s="93"/>
      <c r="C50" s="94"/>
      <c r="D50" s="94"/>
      <c r="E50" s="95"/>
      <c r="F50" s="93"/>
      <c r="G50" s="96"/>
      <c r="H50" s="97"/>
      <c r="I50" s="27" t="s">
        <v>46</v>
      </c>
      <c r="J50" s="73">
        <v>32</v>
      </c>
    </row>
    <row r="51" spans="1:10" ht="13.5" thickBot="1">
      <c r="A51" s="248" t="s">
        <v>20</v>
      </c>
      <c r="B51" s="40">
        <f>18.71*490.8995</f>
        <v>9184.729645</v>
      </c>
      <c r="C51" s="32">
        <f>E51-B51</f>
        <v>2040.8403550000003</v>
      </c>
      <c r="D51" s="47"/>
      <c r="E51" s="32">
        <v>11225.57</v>
      </c>
      <c r="F51" s="41">
        <f>B51*1</f>
        <v>9184.729645</v>
      </c>
      <c r="G51" s="29">
        <f>(2.94+1+0.43+4.26)*490.9</f>
        <v>4236.467</v>
      </c>
      <c r="H51" s="32">
        <f>F51-G51+C51</f>
        <v>6989.103</v>
      </c>
      <c r="I51" s="56" t="s">
        <v>40</v>
      </c>
      <c r="J51" s="58">
        <f>1.15*490.9</f>
        <v>564.535</v>
      </c>
    </row>
    <row r="52" spans="1:10" ht="12.75">
      <c r="A52" s="249"/>
      <c r="B52" s="78"/>
      <c r="C52" s="79"/>
      <c r="D52" s="98"/>
      <c r="E52" s="80"/>
      <c r="F52" s="92"/>
      <c r="G52" s="81"/>
      <c r="H52" s="80"/>
      <c r="I52" s="27" t="s">
        <v>32</v>
      </c>
      <c r="J52" s="59">
        <f>1.28*490.9</f>
        <v>628.352</v>
      </c>
    </row>
    <row r="53" spans="1:10" ht="13.5" thickBot="1">
      <c r="A53" s="249"/>
      <c r="B53" s="87"/>
      <c r="C53" s="88"/>
      <c r="D53" s="94"/>
      <c r="E53" s="89"/>
      <c r="F53" s="90"/>
      <c r="G53" s="91"/>
      <c r="H53" s="89"/>
      <c r="I53" s="27" t="s">
        <v>31</v>
      </c>
      <c r="J53" s="59">
        <f>2.78*490.9</f>
        <v>1364.7019999999998</v>
      </c>
    </row>
    <row r="54" spans="1:10" ht="13.5" thickBot="1">
      <c r="A54" s="10" t="s">
        <v>21</v>
      </c>
      <c r="B54" s="11">
        <f>SUM(B7:B51)</f>
        <v>96933.05787</v>
      </c>
      <c r="C54" s="12">
        <f>SUM(C7:C51)</f>
        <v>-8913.347869999994</v>
      </c>
      <c r="D54" s="12"/>
      <c r="E54" s="13">
        <f>SUM(E7:E53)</f>
        <v>88019.70999999999</v>
      </c>
      <c r="F54" s="20">
        <f>SUM(F7:F51)</f>
        <v>96933.05787</v>
      </c>
      <c r="G54" s="20">
        <f>SUM(G7:G51)</f>
        <v>51279.41399999998</v>
      </c>
      <c r="H54" s="21">
        <f>SUM(H7:H51)</f>
        <v>36740.296</v>
      </c>
      <c r="I54" s="18"/>
      <c r="J54" s="62"/>
    </row>
    <row r="55" spans="1:10" ht="13.5" thickBot="1">
      <c r="A55" s="5"/>
      <c r="B55" s="6"/>
      <c r="C55" s="7"/>
      <c r="D55" s="7"/>
      <c r="E55" s="8"/>
      <c r="F55" s="9"/>
      <c r="G55" s="9"/>
      <c r="H55" s="9"/>
      <c r="I55" s="19" t="s">
        <v>22</v>
      </c>
      <c r="J55" s="63">
        <f>SUM(J7:J53)</f>
        <v>46472.29266666666</v>
      </c>
    </row>
    <row r="56" spans="1:10" ht="13.5" thickBot="1">
      <c r="A56" s="4"/>
      <c r="B56" s="1"/>
      <c r="C56" s="2"/>
      <c r="D56" s="2"/>
      <c r="E56" s="3"/>
      <c r="F56" s="270"/>
      <c r="G56" s="271"/>
      <c r="H56" s="271"/>
      <c r="I56" s="271"/>
      <c r="J56" s="64"/>
    </row>
    <row r="57" spans="9:10" ht="13.5" thickBot="1">
      <c r="I57" s="14" t="s">
        <v>37</v>
      </c>
      <c r="J57" s="65">
        <f>H54+J6-J55</f>
        <v>-39803.54666666666</v>
      </c>
    </row>
    <row r="66" ht="30" customHeight="1"/>
    <row r="67" ht="25.5" customHeight="1"/>
    <row r="68" ht="24" customHeight="1"/>
    <row r="69" ht="23.25" customHeight="1"/>
    <row r="70" ht="21" customHeight="1"/>
    <row r="71" ht="26.25" customHeight="1"/>
    <row r="74" ht="31.5" customHeight="1"/>
    <row r="75" ht="29.25" customHeight="1"/>
    <row r="76" ht="26.25" customHeight="1"/>
    <row r="77" ht="54.75" customHeight="1"/>
    <row r="78" ht="35.25" customHeight="1"/>
    <row r="79" spans="1:10" ht="21" customHeight="1">
      <c r="A79" s="259" t="s">
        <v>48</v>
      </c>
      <c r="B79" s="259"/>
      <c r="C79" s="259"/>
      <c r="D79" s="259"/>
      <c r="E79" s="259"/>
      <c r="F79" s="259"/>
      <c r="G79" s="259"/>
      <c r="H79" s="259"/>
      <c r="I79" s="259"/>
      <c r="J79" s="259"/>
    </row>
    <row r="80" spans="1:10" ht="21.75" customHeight="1" thickBot="1">
      <c r="A80" s="260" t="s">
        <v>25</v>
      </c>
      <c r="B80" s="260"/>
      <c r="C80" s="260"/>
      <c r="D80" s="260"/>
      <c r="E80" s="260"/>
      <c r="F80" s="260"/>
      <c r="G80" s="260"/>
      <c r="H80" s="260"/>
      <c r="I80" s="260"/>
      <c r="J80" s="260"/>
    </row>
    <row r="81" spans="1:10" ht="14.25" customHeight="1" thickBot="1">
      <c r="A81" s="275"/>
      <c r="B81" s="278" t="s">
        <v>23</v>
      </c>
      <c r="C81" s="279"/>
      <c r="D81" s="279"/>
      <c r="E81" s="280"/>
      <c r="F81" s="278" t="s">
        <v>26</v>
      </c>
      <c r="G81" s="279"/>
      <c r="H81" s="279"/>
      <c r="I81" s="279"/>
      <c r="J81" s="280"/>
    </row>
    <row r="82" spans="1:10" ht="13.5" thickBot="1">
      <c r="A82" s="276"/>
      <c r="B82" s="246" t="s">
        <v>0</v>
      </c>
      <c r="C82" s="283" t="s">
        <v>33</v>
      </c>
      <c r="D82" s="246" t="s">
        <v>1</v>
      </c>
      <c r="E82" s="246" t="s">
        <v>2</v>
      </c>
      <c r="F82" s="246" t="s">
        <v>3</v>
      </c>
      <c r="G82" s="246" t="s">
        <v>4</v>
      </c>
      <c r="H82" s="246" t="s">
        <v>5</v>
      </c>
      <c r="I82" s="285" t="s">
        <v>6</v>
      </c>
      <c r="J82" s="286"/>
    </row>
    <row r="83" spans="1:10" ht="37.5" customHeight="1" thickBot="1">
      <c r="A83" s="277"/>
      <c r="B83" s="281"/>
      <c r="C83" s="284"/>
      <c r="D83" s="281"/>
      <c r="E83" s="281"/>
      <c r="F83" s="282"/>
      <c r="G83" s="282"/>
      <c r="H83" s="282"/>
      <c r="I83" s="74" t="s">
        <v>7</v>
      </c>
      <c r="J83" s="75" t="s">
        <v>8</v>
      </c>
    </row>
    <row r="84" spans="1:10" ht="15" customHeight="1" thickBot="1">
      <c r="A84" s="22" t="s">
        <v>49</v>
      </c>
      <c r="B84" s="272"/>
      <c r="C84" s="273"/>
      <c r="D84" s="273"/>
      <c r="E84" s="274"/>
      <c r="F84" s="15"/>
      <c r="G84" s="16"/>
      <c r="H84" s="17"/>
      <c r="I84" s="26" t="s">
        <v>50</v>
      </c>
      <c r="J84" s="57">
        <f>J57</f>
        <v>-39803.54666666666</v>
      </c>
    </row>
    <row r="85" spans="1:11" ht="15" customHeight="1" thickBot="1">
      <c r="A85" s="246" t="s">
        <v>9</v>
      </c>
      <c r="B85" s="40">
        <f>18.71*490.8995</f>
        <v>9184.729645</v>
      </c>
      <c r="C85" s="32">
        <f>E85-B85</f>
        <v>352.9903549999999</v>
      </c>
      <c r="D85" s="107"/>
      <c r="E85" s="106">
        <v>9537.72</v>
      </c>
      <c r="F85" s="54">
        <f>B85*1</f>
        <v>9184.729645</v>
      </c>
      <c r="G85" s="29">
        <f>(2.94+1+0.43+4.26)*490.9</f>
        <v>4236.467</v>
      </c>
      <c r="H85" s="52">
        <f>F85-G85+C85</f>
        <v>5301.253</v>
      </c>
      <c r="I85" s="127" t="s">
        <v>31</v>
      </c>
      <c r="J85" s="156">
        <f>0.99*490.9+2.78*490.9</f>
        <v>1850.6929999999998</v>
      </c>
      <c r="K85" s="128"/>
    </row>
    <row r="86" spans="1:11" ht="14.25" customHeight="1" thickBot="1">
      <c r="A86" s="249"/>
      <c r="B86" s="78"/>
      <c r="C86" s="79"/>
      <c r="D86" s="79"/>
      <c r="E86" s="80"/>
      <c r="F86" s="79"/>
      <c r="G86" s="81"/>
      <c r="H86" s="80"/>
      <c r="I86" s="129" t="s">
        <v>30</v>
      </c>
      <c r="J86" s="157">
        <f>1.28*490.9</f>
        <v>628.352</v>
      </c>
      <c r="K86" s="128"/>
    </row>
    <row r="87" spans="1:10" ht="14.25" customHeight="1" thickBot="1">
      <c r="A87" s="248" t="s">
        <v>10</v>
      </c>
      <c r="B87" s="40">
        <f>18.71*490.8995</f>
        <v>9184.729645</v>
      </c>
      <c r="C87" s="32">
        <f>E87-B87</f>
        <v>-2910.5196449999994</v>
      </c>
      <c r="D87" s="105"/>
      <c r="E87" s="106">
        <v>6274.21</v>
      </c>
      <c r="F87" s="41">
        <f>B87*1</f>
        <v>9184.729645</v>
      </c>
      <c r="G87" s="29">
        <f>(2.94+1+0.43+4.26)*490.9</f>
        <v>4236.467</v>
      </c>
      <c r="H87" s="32">
        <f>F87-G87+C87</f>
        <v>2037.7430000000004</v>
      </c>
      <c r="I87" s="130" t="s">
        <v>31</v>
      </c>
      <c r="J87" s="156">
        <f>0.99*490.9+2.78*490.9</f>
        <v>1850.6929999999998</v>
      </c>
    </row>
    <row r="88" spans="1:10" ht="12.75">
      <c r="A88" s="249"/>
      <c r="B88" s="82"/>
      <c r="C88" s="33"/>
      <c r="D88" s="33"/>
      <c r="E88" s="34"/>
      <c r="F88" s="49"/>
      <c r="G88" s="85"/>
      <c r="H88" s="84"/>
      <c r="I88" s="131" t="s">
        <v>30</v>
      </c>
      <c r="J88" s="157">
        <f>1.28*490.9</f>
        <v>628.352</v>
      </c>
    </row>
    <row r="89" spans="1:10" ht="13.5" thickBot="1">
      <c r="A89" s="249"/>
      <c r="B89" s="82"/>
      <c r="C89" s="33"/>
      <c r="D89" s="33"/>
      <c r="E89" s="34"/>
      <c r="F89" s="49"/>
      <c r="G89" s="85"/>
      <c r="H89" s="84"/>
      <c r="I89" s="134" t="s">
        <v>28</v>
      </c>
      <c r="J89" s="133">
        <v>7483</v>
      </c>
    </row>
    <row r="90" spans="1:10" ht="14.25" customHeight="1" thickBot="1">
      <c r="A90" s="246" t="s">
        <v>11</v>
      </c>
      <c r="B90" s="40">
        <f>18.71*490.8995</f>
        <v>9184.729645</v>
      </c>
      <c r="C90" s="32">
        <f>E90-B90</f>
        <v>-973.9396449999986</v>
      </c>
      <c r="D90" s="105"/>
      <c r="E90" s="106">
        <v>8210.79</v>
      </c>
      <c r="F90" s="41">
        <f>B90*1</f>
        <v>9184.729645</v>
      </c>
      <c r="G90" s="29">
        <f>(2.94+1+0.43+4.26)*490.9</f>
        <v>4236.467</v>
      </c>
      <c r="H90" s="32">
        <f>F90-G90+C90</f>
        <v>3974.3230000000012</v>
      </c>
      <c r="I90" s="130" t="s">
        <v>31</v>
      </c>
      <c r="J90" s="156">
        <f>0.99*490.9+2.78*490.9</f>
        <v>1850.6929999999998</v>
      </c>
    </row>
    <row r="91" spans="1:10" ht="12.75">
      <c r="A91" s="249"/>
      <c r="B91" s="78"/>
      <c r="C91" s="30"/>
      <c r="D91" s="30"/>
      <c r="E91" s="31"/>
      <c r="F91" s="50"/>
      <c r="G91" s="81"/>
      <c r="H91" s="80"/>
      <c r="I91" s="131" t="s">
        <v>30</v>
      </c>
      <c r="J91" s="157">
        <f>1.28*490.9</f>
        <v>628.352</v>
      </c>
    </row>
    <row r="92" spans="1:10" ht="12.75">
      <c r="A92" s="249"/>
      <c r="B92" s="82"/>
      <c r="C92" s="33"/>
      <c r="D92" s="33"/>
      <c r="E92" s="34"/>
      <c r="F92" s="49"/>
      <c r="G92" s="85"/>
      <c r="H92" s="84"/>
      <c r="I92" s="158" t="s">
        <v>51</v>
      </c>
      <c r="J92" s="73">
        <v>264</v>
      </c>
    </row>
    <row r="93" spans="1:10" ht="13.5" thickBot="1">
      <c r="A93" s="249"/>
      <c r="B93" s="82"/>
      <c r="C93" s="33"/>
      <c r="D93" s="33"/>
      <c r="E93" s="34"/>
      <c r="F93" s="49"/>
      <c r="G93" s="85"/>
      <c r="H93" s="84"/>
      <c r="I93" s="159" t="s">
        <v>52</v>
      </c>
      <c r="J93" s="73">
        <v>1842</v>
      </c>
    </row>
    <row r="94" spans="1:10" ht="14.25" customHeight="1" thickBot="1">
      <c r="A94" s="246" t="s">
        <v>12</v>
      </c>
      <c r="B94" s="40">
        <f>18.71*490.8995</f>
        <v>9184.729645</v>
      </c>
      <c r="C94" s="32">
        <f>E94-B94</f>
        <v>2520.4303550000004</v>
      </c>
      <c r="D94" s="69"/>
      <c r="E94" s="52">
        <v>11705.16</v>
      </c>
      <c r="F94" s="54">
        <f>B94*1</f>
        <v>9184.729645</v>
      </c>
      <c r="G94" s="29">
        <f>(2.94+1+0.43+4.26)*490.9</f>
        <v>4236.467</v>
      </c>
      <c r="H94" s="52">
        <f>F94-G94+C94</f>
        <v>7468.693</v>
      </c>
      <c r="I94" s="127" t="s">
        <v>31</v>
      </c>
      <c r="J94" s="156">
        <f>0.99*490.9+2.78*490.9</f>
        <v>1850.6929999999998</v>
      </c>
    </row>
    <row r="95" spans="1:10" ht="13.5" thickBot="1">
      <c r="A95" s="249"/>
      <c r="B95" s="78"/>
      <c r="C95" s="30"/>
      <c r="D95" s="37"/>
      <c r="E95" s="31"/>
      <c r="F95" s="50"/>
      <c r="G95" s="81"/>
      <c r="H95" s="80"/>
      <c r="I95" s="129" t="s">
        <v>30</v>
      </c>
      <c r="J95" s="157">
        <f>1.28*490.9</f>
        <v>628.352</v>
      </c>
    </row>
    <row r="96" spans="1:10" ht="14.25" customHeight="1" thickBot="1">
      <c r="A96" s="248" t="s">
        <v>13</v>
      </c>
      <c r="B96" s="40">
        <f>18.71*490.8995</f>
        <v>9184.729645</v>
      </c>
      <c r="C96" s="32">
        <f>E96-B96</f>
        <v>403.95035500000085</v>
      </c>
      <c r="D96" s="70"/>
      <c r="E96" s="71">
        <v>9588.68</v>
      </c>
      <c r="F96" s="72">
        <f>B96*1</f>
        <v>9184.729645</v>
      </c>
      <c r="G96" s="29">
        <f>(2.94+1+0.43+4.26)*490.9</f>
        <v>4236.467</v>
      </c>
      <c r="H96" s="71">
        <f>F96-G96+C96</f>
        <v>5352.213000000001</v>
      </c>
      <c r="I96" s="130" t="s">
        <v>31</v>
      </c>
      <c r="J96" s="156">
        <f>0.99*490.9+2.78*490.9</f>
        <v>1850.6929999999998</v>
      </c>
    </row>
    <row r="97" spans="1:10" ht="12.75">
      <c r="A97" s="249"/>
      <c r="B97" s="82"/>
      <c r="C97" s="33"/>
      <c r="D97" s="48"/>
      <c r="E97" s="34"/>
      <c r="F97" s="49"/>
      <c r="G97" s="85"/>
      <c r="H97" s="84"/>
      <c r="I97" s="131" t="s">
        <v>30</v>
      </c>
      <c r="J97" s="157">
        <f>1.28*490.9</f>
        <v>628.352</v>
      </c>
    </row>
    <row r="98" spans="1:10" ht="12.75">
      <c r="A98" s="249"/>
      <c r="B98" s="82"/>
      <c r="C98" s="33"/>
      <c r="D98" s="48"/>
      <c r="E98" s="34"/>
      <c r="F98" s="49"/>
      <c r="G98" s="85"/>
      <c r="H98" s="84"/>
      <c r="I98" s="135" t="s">
        <v>53</v>
      </c>
      <c r="J98" s="73">
        <v>25</v>
      </c>
    </row>
    <row r="99" spans="1:10" ht="12.75">
      <c r="A99" s="249"/>
      <c r="B99" s="82"/>
      <c r="C99" s="33"/>
      <c r="D99" s="48"/>
      <c r="E99" s="34"/>
      <c r="F99" s="49"/>
      <c r="G99" s="85"/>
      <c r="H99" s="84"/>
      <c r="I99" s="158" t="s">
        <v>54</v>
      </c>
      <c r="J99" s="73">
        <v>500</v>
      </c>
    </row>
    <row r="100" spans="1:10" ht="24.75" thickBot="1">
      <c r="A100" s="249"/>
      <c r="B100" s="82"/>
      <c r="C100" s="33"/>
      <c r="D100" s="48"/>
      <c r="E100" s="34"/>
      <c r="F100" s="49"/>
      <c r="G100" s="85"/>
      <c r="H100" s="84"/>
      <c r="I100" s="162" t="s">
        <v>56</v>
      </c>
      <c r="J100" s="73">
        <v>22500</v>
      </c>
    </row>
    <row r="101" spans="1:10" ht="14.25" customHeight="1" thickBot="1">
      <c r="A101" s="246" t="s">
        <v>14</v>
      </c>
      <c r="B101" s="40">
        <f>18.71*490.8995</f>
        <v>9184.729645</v>
      </c>
      <c r="C101" s="32">
        <f>E101-B101</f>
        <v>-3782.4496449999997</v>
      </c>
      <c r="D101" s="47"/>
      <c r="E101" s="32">
        <v>5402.28</v>
      </c>
      <c r="F101" s="41">
        <f>B101*1</f>
        <v>9184.729645</v>
      </c>
      <c r="G101" s="29">
        <f>(2.94+1+0.43+4.26)*490.9</f>
        <v>4236.467</v>
      </c>
      <c r="H101" s="32">
        <f>F101-G101+C101</f>
        <v>1165.813</v>
      </c>
      <c r="I101" s="127" t="s">
        <v>31</v>
      </c>
      <c r="J101" s="156">
        <f>0.99*490.9+2.78*490.9</f>
        <v>1850.6929999999998</v>
      </c>
    </row>
    <row r="102" spans="1:10" ht="12.75">
      <c r="A102" s="249"/>
      <c r="B102" s="78"/>
      <c r="C102" s="79"/>
      <c r="D102" s="98"/>
      <c r="E102" s="80"/>
      <c r="F102" s="92"/>
      <c r="G102" s="81"/>
      <c r="H102" s="80"/>
      <c r="I102" s="127" t="s">
        <v>30</v>
      </c>
      <c r="J102" s="157">
        <f>1.28*490.9</f>
        <v>628.352</v>
      </c>
    </row>
    <row r="103" spans="1:10" ht="36">
      <c r="A103" s="249"/>
      <c r="B103" s="82"/>
      <c r="C103" s="83"/>
      <c r="D103" s="119"/>
      <c r="E103" s="84"/>
      <c r="F103" s="86"/>
      <c r="G103" s="85"/>
      <c r="H103" s="84"/>
      <c r="I103" s="131" t="s">
        <v>55</v>
      </c>
      <c r="J103" s="73">
        <v>4556</v>
      </c>
    </row>
    <row r="104" spans="1:10" ht="13.5" thickBot="1">
      <c r="A104" s="249"/>
      <c r="B104" s="82"/>
      <c r="C104" s="83"/>
      <c r="D104" s="119"/>
      <c r="E104" s="84"/>
      <c r="F104" s="86"/>
      <c r="G104" s="85"/>
      <c r="H104" s="84"/>
      <c r="I104" s="160" t="s">
        <v>27</v>
      </c>
      <c r="J104" s="161">
        <v>1123</v>
      </c>
    </row>
    <row r="105" spans="1:10" ht="14.25" customHeight="1" thickBot="1">
      <c r="A105" s="246" t="s">
        <v>15</v>
      </c>
      <c r="B105" s="40">
        <f>17.31*490.8995</f>
        <v>8497.470345</v>
      </c>
      <c r="C105" s="32">
        <f>E105-B105</f>
        <v>-1844.4203449999995</v>
      </c>
      <c r="D105" s="47"/>
      <c r="E105" s="32">
        <v>6653.05</v>
      </c>
      <c r="F105" s="41">
        <f>B105*1</f>
        <v>8497.470345</v>
      </c>
      <c r="G105" s="29">
        <f>(2.94+1+0.43+4.26)*490.9</f>
        <v>4236.467</v>
      </c>
      <c r="H105" s="32">
        <f>F105-G105+C105</f>
        <v>2416.5830000000005</v>
      </c>
      <c r="I105" s="130" t="s">
        <v>31</v>
      </c>
      <c r="J105" s="156">
        <f>0.99*490.9+2.78*490.9</f>
        <v>1850.6929999999998</v>
      </c>
    </row>
    <row r="106" spans="1:10" ht="13.5" thickBot="1">
      <c r="A106" s="249"/>
      <c r="B106" s="78"/>
      <c r="C106" s="30"/>
      <c r="D106" s="37"/>
      <c r="E106" s="31"/>
      <c r="F106" s="50"/>
      <c r="G106" s="81"/>
      <c r="H106" s="80"/>
      <c r="I106" s="132" t="s">
        <v>29</v>
      </c>
      <c r="J106" s="77">
        <v>1806</v>
      </c>
    </row>
    <row r="107" spans="1:10" ht="14.25" customHeight="1" thickBot="1">
      <c r="A107" s="246" t="s">
        <v>16</v>
      </c>
      <c r="B107" s="40">
        <f>17.31*490.8995</f>
        <v>8497.470345</v>
      </c>
      <c r="C107" s="32">
        <f>E107-B107</f>
        <v>6510.379655000001</v>
      </c>
      <c r="D107" s="35"/>
      <c r="E107" s="108">
        <v>15007.85</v>
      </c>
      <c r="F107" s="41">
        <f>B107*1</f>
        <v>8497.470345</v>
      </c>
      <c r="G107" s="29">
        <f>(2.94+1+0.43+4.26)*490.9</f>
        <v>4236.467</v>
      </c>
      <c r="H107" s="32">
        <f>F107-G107+C107</f>
        <v>10771.383000000002</v>
      </c>
      <c r="I107" s="127" t="s">
        <v>31</v>
      </c>
      <c r="J107" s="157">
        <f>0.99*490.9+2.78*490.9</f>
        <v>1850.6929999999998</v>
      </c>
    </row>
    <row r="108" spans="1:10" ht="13.5" thickBot="1">
      <c r="A108" s="249"/>
      <c r="B108" s="103"/>
      <c r="C108" s="98"/>
      <c r="D108" s="98"/>
      <c r="E108" s="98"/>
      <c r="F108" s="103"/>
      <c r="G108" s="98"/>
      <c r="H108" s="104"/>
      <c r="I108" s="163" t="s">
        <v>57</v>
      </c>
      <c r="J108" s="73">
        <f>2527*2</f>
        <v>5054</v>
      </c>
    </row>
    <row r="109" spans="1:10" ht="14.25" customHeight="1" thickBot="1">
      <c r="A109" s="246" t="s">
        <v>17</v>
      </c>
      <c r="B109" s="40">
        <f>17.31*490.8995</f>
        <v>8497.470345</v>
      </c>
      <c r="C109" s="32">
        <f>E109-B109</f>
        <v>1145.0796549999995</v>
      </c>
      <c r="D109" s="47"/>
      <c r="E109" s="136">
        <v>9642.55</v>
      </c>
      <c r="F109" s="41">
        <f>B109*1</f>
        <v>8497.470345</v>
      </c>
      <c r="G109" s="29">
        <f>(2.94+1+0.43+4.26)*490.9</f>
        <v>4236.467</v>
      </c>
      <c r="H109" s="32">
        <f>F109-G109+C109</f>
        <v>5406.083</v>
      </c>
      <c r="I109" s="130" t="s">
        <v>31</v>
      </c>
      <c r="J109" s="156">
        <f>0.99*490.9+2.78*490.9</f>
        <v>1850.6929999999998</v>
      </c>
    </row>
    <row r="110" spans="1:10" ht="13.5" thickBot="1">
      <c r="A110" s="247"/>
      <c r="B110" s="87"/>
      <c r="C110" s="88"/>
      <c r="D110" s="94"/>
      <c r="E110" s="89"/>
      <c r="F110" s="90"/>
      <c r="G110" s="91"/>
      <c r="H110" s="89"/>
      <c r="I110" s="123" t="s">
        <v>58</v>
      </c>
      <c r="J110" s="73">
        <v>2000</v>
      </c>
    </row>
    <row r="111" spans="1:10" ht="14.25" customHeight="1" thickBot="1">
      <c r="A111" s="248" t="s">
        <v>18</v>
      </c>
      <c r="B111" s="40">
        <f>17.31*490.8995</f>
        <v>8497.470345</v>
      </c>
      <c r="C111" s="32">
        <f>E111-B111</f>
        <v>1985.8896550000009</v>
      </c>
      <c r="D111" s="47"/>
      <c r="E111" s="108">
        <v>10483.36</v>
      </c>
      <c r="F111" s="41">
        <f>B111*1</f>
        <v>8497.470345</v>
      </c>
      <c r="G111" s="29">
        <f>(2.94+1+0.43+4.26)*490.9</f>
        <v>4236.467</v>
      </c>
      <c r="H111" s="32">
        <f>F111-G111+C111</f>
        <v>6246.893000000001</v>
      </c>
      <c r="I111" s="127" t="s">
        <v>31</v>
      </c>
      <c r="J111" s="156">
        <f>0.99*490.9+2.78*490.9</f>
        <v>1850.6929999999998</v>
      </c>
    </row>
    <row r="112" spans="1:10" ht="13.5" customHeight="1" thickBot="1">
      <c r="A112" s="247"/>
      <c r="B112" s="93"/>
      <c r="C112" s="94"/>
      <c r="D112" s="94"/>
      <c r="E112" s="95"/>
      <c r="F112" s="93"/>
      <c r="G112" s="94"/>
      <c r="H112" s="95"/>
      <c r="I112" s="125" t="s">
        <v>24</v>
      </c>
      <c r="J112" s="126" t="s">
        <v>24</v>
      </c>
    </row>
    <row r="113" spans="1:10" ht="14.25" customHeight="1" thickBot="1">
      <c r="A113" s="248" t="s">
        <v>19</v>
      </c>
      <c r="B113" s="40">
        <f>17.31*490.8995</f>
        <v>8497.470345</v>
      </c>
      <c r="C113" s="32">
        <f>E113-B113</f>
        <v>-1893.0303450000001</v>
      </c>
      <c r="D113" s="47"/>
      <c r="E113" s="108">
        <v>6604.44</v>
      </c>
      <c r="F113" s="41">
        <f>B113*1</f>
        <v>8497.470345</v>
      </c>
      <c r="G113" s="29">
        <f>(2.94+1+0.43+4.26)*490.9</f>
        <v>4236.467</v>
      </c>
      <c r="H113" s="32">
        <f>F113-G113+C113</f>
        <v>2367.973</v>
      </c>
      <c r="I113" s="130" t="s">
        <v>31</v>
      </c>
      <c r="J113" s="156">
        <f>0.99*490.9+2.78*490.9</f>
        <v>1850.6929999999998</v>
      </c>
    </row>
    <row r="114" spans="1:10" ht="13.5" customHeight="1" thickBot="1">
      <c r="A114" s="247"/>
      <c r="B114" s="93"/>
      <c r="C114" s="94"/>
      <c r="D114" s="94"/>
      <c r="E114" s="95"/>
      <c r="F114" s="93"/>
      <c r="G114" s="96"/>
      <c r="H114" s="97"/>
      <c r="I114" s="164" t="s">
        <v>24</v>
      </c>
      <c r="J114" s="147" t="s">
        <v>24</v>
      </c>
    </row>
    <row r="115" spans="1:10" ht="14.25" customHeight="1" thickBot="1">
      <c r="A115" s="248" t="s">
        <v>20</v>
      </c>
      <c r="B115" s="40">
        <f>17.31*490.8995</f>
        <v>8497.470345</v>
      </c>
      <c r="C115" s="32">
        <f>E115-B115</f>
        <v>-2899.8803449999996</v>
      </c>
      <c r="D115" s="47"/>
      <c r="E115" s="146">
        <v>5597.59</v>
      </c>
      <c r="F115" s="41">
        <f>B115*1</f>
        <v>8497.470345</v>
      </c>
      <c r="G115" s="29">
        <f>(2.94+1+0.43+4.26)*490.9</f>
        <v>4236.467</v>
      </c>
      <c r="H115" s="32">
        <f>F115-G115+C115</f>
        <v>1361.1230000000005</v>
      </c>
      <c r="I115" s="148" t="s">
        <v>31</v>
      </c>
      <c r="J115" s="156">
        <f>0.99*490.9+2.78*490.9</f>
        <v>1850.6929999999998</v>
      </c>
    </row>
    <row r="116" spans="1:10" ht="13.5" thickBot="1">
      <c r="A116" s="247"/>
      <c r="B116" s="149"/>
      <c r="C116" s="150"/>
      <c r="D116" s="151"/>
      <c r="E116" s="152"/>
      <c r="F116" s="153"/>
      <c r="G116" s="154"/>
      <c r="H116" s="152"/>
      <c r="I116" s="132" t="s">
        <v>59</v>
      </c>
      <c r="J116" s="155">
        <v>898</v>
      </c>
    </row>
    <row r="117" spans="1:10" ht="13.5" thickBot="1">
      <c r="A117" s="10" t="s">
        <v>21</v>
      </c>
      <c r="B117" s="141">
        <f>SUM(B85:B115)</f>
        <v>106093.19993999998</v>
      </c>
      <c r="C117" s="142">
        <f>SUM(C85:C115)</f>
        <v>-1385.5199399999947</v>
      </c>
      <c r="D117" s="142"/>
      <c r="E117" s="143">
        <f>SUM(E85:E116)</f>
        <v>104707.68000000001</v>
      </c>
      <c r="F117" s="144">
        <f>SUM(F85:F115)</f>
        <v>106093.19993999998</v>
      </c>
      <c r="G117" s="144">
        <f>SUM(G85:G115)</f>
        <v>50837.603999999985</v>
      </c>
      <c r="H117" s="145">
        <f>SUM(H85:H115)</f>
        <v>53870.076</v>
      </c>
      <c r="I117" s="18"/>
      <c r="J117" s="62"/>
    </row>
    <row r="118" spans="1:10" ht="13.5" thickBot="1">
      <c r="A118" s="5"/>
      <c r="B118" s="137"/>
      <c r="C118" s="138"/>
      <c r="D118" s="138"/>
      <c r="E118" s="139"/>
      <c r="F118" s="140"/>
      <c r="G118" s="140"/>
      <c r="H118" s="140"/>
      <c r="I118" s="19" t="s">
        <v>22</v>
      </c>
      <c r="J118" s="63">
        <f>SUM(J85:J116)</f>
        <v>74029.428</v>
      </c>
    </row>
    <row r="119" spans="1:10" ht="14.25" customHeight="1" thickBot="1">
      <c r="A119" s="4"/>
      <c r="B119" s="1"/>
      <c r="C119" s="2"/>
      <c r="D119" s="2"/>
      <c r="E119" s="3"/>
      <c r="F119" s="270"/>
      <c r="G119" s="271"/>
      <c r="H119" s="271"/>
      <c r="I119" s="271"/>
      <c r="J119" s="64"/>
    </row>
    <row r="120" spans="9:10" ht="13.5" thickBot="1">
      <c r="I120" s="14" t="s">
        <v>47</v>
      </c>
      <c r="J120" s="65">
        <f>H117+J84-J118</f>
        <v>-59962.89866666666</v>
      </c>
    </row>
    <row r="123" spans="1:10" ht="15.75">
      <c r="A123" s="259" t="s">
        <v>60</v>
      </c>
      <c r="B123" s="259"/>
      <c r="C123" s="259"/>
      <c r="D123" s="259"/>
      <c r="E123" s="259"/>
      <c r="F123" s="259"/>
      <c r="G123" s="259"/>
      <c r="H123" s="259"/>
      <c r="I123" s="259"/>
      <c r="J123" s="259"/>
    </row>
    <row r="124" spans="1:10" ht="16.5" thickBot="1">
      <c r="A124" s="260" t="s">
        <v>25</v>
      </c>
      <c r="B124" s="260"/>
      <c r="C124" s="260"/>
      <c r="D124" s="260"/>
      <c r="E124" s="260"/>
      <c r="F124" s="260"/>
      <c r="G124" s="260"/>
      <c r="H124" s="260"/>
      <c r="I124" s="260"/>
      <c r="J124" s="260"/>
    </row>
    <row r="125" spans="1:10" ht="15.75" customHeight="1" thickBot="1">
      <c r="A125" s="261"/>
      <c r="B125" s="264" t="s">
        <v>23</v>
      </c>
      <c r="C125" s="265"/>
      <c r="D125" s="265"/>
      <c r="E125" s="266"/>
      <c r="F125" s="264" t="s">
        <v>26</v>
      </c>
      <c r="G125" s="265"/>
      <c r="H125" s="265"/>
      <c r="I125" s="265"/>
      <c r="J125" s="266"/>
    </row>
    <row r="126" spans="1:10" ht="13.5" thickBot="1">
      <c r="A126" s="262"/>
      <c r="B126" s="252" t="s">
        <v>0</v>
      </c>
      <c r="C126" s="268" t="s">
        <v>33</v>
      </c>
      <c r="D126" s="252" t="s">
        <v>1</v>
      </c>
      <c r="E126" s="252" t="s">
        <v>2</v>
      </c>
      <c r="F126" s="252" t="s">
        <v>3</v>
      </c>
      <c r="G126" s="252" t="s">
        <v>4</v>
      </c>
      <c r="H126" s="252" t="s">
        <v>5</v>
      </c>
      <c r="I126" s="254" t="s">
        <v>6</v>
      </c>
      <c r="J126" s="255"/>
    </row>
    <row r="127" spans="1:10" ht="35.25" customHeight="1" thickBot="1">
      <c r="A127" s="263"/>
      <c r="B127" s="267"/>
      <c r="C127" s="269"/>
      <c r="D127" s="267"/>
      <c r="E127" s="267"/>
      <c r="F127" s="253"/>
      <c r="G127" s="253"/>
      <c r="H127" s="253"/>
      <c r="I127" s="184" t="s">
        <v>7</v>
      </c>
      <c r="J127" s="185" t="s">
        <v>8</v>
      </c>
    </row>
    <row r="128" spans="1:10" ht="15" customHeight="1" thickBot="1">
      <c r="A128" s="188" t="s">
        <v>61</v>
      </c>
      <c r="B128" s="256"/>
      <c r="C128" s="257"/>
      <c r="D128" s="257"/>
      <c r="E128" s="258"/>
      <c r="F128" s="165"/>
      <c r="G128" s="166"/>
      <c r="H128" s="167"/>
      <c r="I128" s="187" t="s">
        <v>62</v>
      </c>
      <c r="J128" s="57">
        <f>J120</f>
        <v>-59962.89866666666</v>
      </c>
    </row>
    <row r="129" spans="1:10" ht="13.5" thickBot="1">
      <c r="A129" s="246" t="s">
        <v>9</v>
      </c>
      <c r="B129" s="194">
        <f>17.31*490.8995</f>
        <v>8497.470345</v>
      </c>
      <c r="C129" s="71">
        <f>E129-B129</f>
        <v>-4337.660344999999</v>
      </c>
      <c r="D129" s="107"/>
      <c r="E129" s="106">
        <v>4159.81</v>
      </c>
      <c r="F129" s="50">
        <f>B129*1</f>
        <v>8497.470345</v>
      </c>
      <c r="G129" s="194">
        <f>(2.94+2.06+0.43+5.03)*490.9</f>
        <v>5134.814</v>
      </c>
      <c r="H129" s="31">
        <f>F129-G129+C129</f>
        <v>-975.0039999999999</v>
      </c>
      <c r="I129" s="127" t="s">
        <v>31</v>
      </c>
      <c r="J129" s="156">
        <f>3.77*490.9</f>
        <v>1850.693</v>
      </c>
    </row>
    <row r="130" spans="1:10" ht="13.5" thickBot="1">
      <c r="A130" s="249"/>
      <c r="B130" s="78"/>
      <c r="C130" s="79"/>
      <c r="D130" s="79"/>
      <c r="E130" s="80"/>
      <c r="F130" s="79"/>
      <c r="G130" s="81"/>
      <c r="H130" s="31"/>
      <c r="I130" s="168" t="s">
        <v>24</v>
      </c>
      <c r="J130" s="169" t="s">
        <v>24</v>
      </c>
    </row>
    <row r="131" spans="1:10" ht="13.5" thickBot="1">
      <c r="A131" s="248" t="s">
        <v>10</v>
      </c>
      <c r="B131" s="194">
        <f>17.31*490.8995</f>
        <v>8497.470345</v>
      </c>
      <c r="C131" s="71">
        <f>E131-B131</f>
        <v>-3030.8703449999994</v>
      </c>
      <c r="D131" s="105"/>
      <c r="E131" s="106">
        <v>5466.6</v>
      </c>
      <c r="F131" s="72">
        <f>B131*1</f>
        <v>8497.470345</v>
      </c>
      <c r="G131" s="194">
        <f>(2.94+2.06+0.43+5.03)*490.9</f>
        <v>5134.814</v>
      </c>
      <c r="H131" s="71">
        <f>F131-G131+C131</f>
        <v>331.78600000000006</v>
      </c>
      <c r="I131" s="130" t="s">
        <v>31</v>
      </c>
      <c r="J131" s="156">
        <f>3.77*490.9</f>
        <v>1850.693</v>
      </c>
    </row>
    <row r="132" spans="1:10" ht="13.5" thickBot="1">
      <c r="A132" s="249"/>
      <c r="B132" s="82"/>
      <c r="C132" s="33"/>
      <c r="D132" s="33"/>
      <c r="E132" s="34"/>
      <c r="F132" s="49"/>
      <c r="G132" s="85"/>
      <c r="H132" s="34"/>
      <c r="I132" s="170" t="s">
        <v>24</v>
      </c>
      <c r="J132" s="169" t="s">
        <v>24</v>
      </c>
    </row>
    <row r="133" spans="1:10" ht="13.5" thickBot="1">
      <c r="A133" s="246" t="s">
        <v>11</v>
      </c>
      <c r="B133" s="194">
        <f>17.31*490.8995</f>
        <v>8497.470345</v>
      </c>
      <c r="C133" s="71">
        <f>E133-B133</f>
        <v>-4207.880345</v>
      </c>
      <c r="D133" s="105"/>
      <c r="E133" s="106">
        <v>4289.59</v>
      </c>
      <c r="F133" s="72">
        <f>B133*1</f>
        <v>8497.470345</v>
      </c>
      <c r="G133" s="194">
        <f>(2.94+2.06+0.43+5.03)*490.9</f>
        <v>5134.814</v>
      </c>
      <c r="H133" s="71">
        <f>F133-G133+C133</f>
        <v>-845.2240000000002</v>
      </c>
      <c r="I133" s="130" t="s">
        <v>31</v>
      </c>
      <c r="J133" s="156">
        <f>3.77*490.9</f>
        <v>1850.693</v>
      </c>
    </row>
    <row r="134" spans="1:10" ht="13.5" thickBot="1">
      <c r="A134" s="249"/>
      <c r="B134" s="78"/>
      <c r="C134" s="30"/>
      <c r="D134" s="30"/>
      <c r="E134" s="31"/>
      <c r="F134" s="50"/>
      <c r="G134" s="81"/>
      <c r="H134" s="31"/>
      <c r="I134" s="132" t="s">
        <v>63</v>
      </c>
      <c r="J134" s="73">
        <v>11170</v>
      </c>
    </row>
    <row r="135" spans="1:10" ht="13.5" thickBot="1">
      <c r="A135" s="246" t="s">
        <v>12</v>
      </c>
      <c r="B135" s="194">
        <f>17.31*490.8995</f>
        <v>8497.470345</v>
      </c>
      <c r="C135" s="71">
        <f>E135-B135</f>
        <v>-1861.8003449999997</v>
      </c>
      <c r="D135" s="195"/>
      <c r="E135" s="196">
        <v>6635.67</v>
      </c>
      <c r="F135" s="50">
        <f>B135*1</f>
        <v>8497.470345</v>
      </c>
      <c r="G135" s="194">
        <f>(2.94+2.06+0.43+5.03)*490.9</f>
        <v>5134.814</v>
      </c>
      <c r="H135" s="31">
        <f>F135-G135+C135</f>
        <v>1500.8559999999998</v>
      </c>
      <c r="I135" s="127" t="s">
        <v>31</v>
      </c>
      <c r="J135" s="156">
        <f>3.77*490.9</f>
        <v>1850.693</v>
      </c>
    </row>
    <row r="136" spans="1:10" ht="13.5" thickBot="1">
      <c r="A136" s="249"/>
      <c r="B136" s="78"/>
      <c r="C136" s="30"/>
      <c r="D136" s="37"/>
      <c r="E136" s="31"/>
      <c r="F136" s="50"/>
      <c r="G136" s="81"/>
      <c r="H136" s="31"/>
      <c r="I136" s="162" t="s">
        <v>64</v>
      </c>
      <c r="J136" s="73">
        <v>228</v>
      </c>
    </row>
    <row r="137" spans="1:10" ht="13.5" thickBot="1">
      <c r="A137" s="248" t="s">
        <v>13</v>
      </c>
      <c r="B137" s="194">
        <f>17.31*490.8995</f>
        <v>8497.470345</v>
      </c>
      <c r="C137" s="71">
        <f>E137-B137</f>
        <v>-3966.440345</v>
      </c>
      <c r="D137" s="70"/>
      <c r="E137" s="196">
        <v>4531.03</v>
      </c>
      <c r="F137" s="72">
        <f>B137*1</f>
        <v>8497.470345</v>
      </c>
      <c r="G137" s="194">
        <f>(2.94+2.06+0.43+5.03)*490.9</f>
        <v>5134.814</v>
      </c>
      <c r="H137" s="71">
        <f>F137-G137+C137</f>
        <v>-603.7840000000006</v>
      </c>
      <c r="I137" s="130" t="s">
        <v>31</v>
      </c>
      <c r="J137" s="156">
        <f>3.77*490.9</f>
        <v>1850.693</v>
      </c>
    </row>
    <row r="138" spans="1:10" ht="13.5" thickBot="1">
      <c r="A138" s="249"/>
      <c r="B138" s="82"/>
      <c r="C138" s="33"/>
      <c r="D138" s="48"/>
      <c r="E138" s="34"/>
      <c r="F138" s="49"/>
      <c r="G138" s="85"/>
      <c r="H138" s="34"/>
      <c r="I138" s="162" t="s">
        <v>64</v>
      </c>
      <c r="J138" s="73">
        <v>228</v>
      </c>
    </row>
    <row r="139" spans="1:10" ht="13.5" thickBot="1">
      <c r="A139" s="246" t="s">
        <v>14</v>
      </c>
      <c r="B139" s="194">
        <f>17.31*490.8995</f>
        <v>8497.470345</v>
      </c>
      <c r="C139" s="71">
        <f>E139-B139</f>
        <v>-1970.900345</v>
      </c>
      <c r="D139" s="197"/>
      <c r="E139" s="196">
        <v>6526.57</v>
      </c>
      <c r="F139" s="72">
        <f>B139*1</f>
        <v>8497.470345</v>
      </c>
      <c r="G139" s="194">
        <f>(2.94+2.06+0.43+5.03)*490.9</f>
        <v>5134.814</v>
      </c>
      <c r="H139" s="71">
        <f>F139-G139+C139</f>
        <v>1391.7559999999994</v>
      </c>
      <c r="I139" s="127" t="s">
        <v>31</v>
      </c>
      <c r="J139" s="156">
        <f>3.77*490.9</f>
        <v>1850.693</v>
      </c>
    </row>
    <row r="140" spans="1:10" ht="12.75">
      <c r="A140" s="249"/>
      <c r="B140" s="78"/>
      <c r="C140" s="79"/>
      <c r="D140" s="98"/>
      <c r="E140" s="80"/>
      <c r="F140" s="92"/>
      <c r="G140" s="81"/>
      <c r="H140" s="80"/>
      <c r="I140" s="158" t="s">
        <v>64</v>
      </c>
      <c r="J140" s="73">
        <v>228</v>
      </c>
    </row>
    <row r="141" spans="1:10" ht="12.75">
      <c r="A141" s="249"/>
      <c r="B141" s="82"/>
      <c r="C141" s="83"/>
      <c r="D141" s="119"/>
      <c r="E141" s="84"/>
      <c r="F141" s="86"/>
      <c r="G141" s="85"/>
      <c r="H141" s="84"/>
      <c r="I141" s="131" t="s">
        <v>65</v>
      </c>
      <c r="J141" s="73">
        <v>585.5</v>
      </c>
    </row>
    <row r="142" spans="1:10" ht="12.75">
      <c r="A142" s="249"/>
      <c r="B142" s="82"/>
      <c r="C142" s="83"/>
      <c r="D142" s="119"/>
      <c r="E142" s="84"/>
      <c r="F142" s="86"/>
      <c r="G142" s="85"/>
      <c r="H142" s="84"/>
      <c r="I142" s="186" t="s">
        <v>66</v>
      </c>
      <c r="J142" s="73">
        <v>897</v>
      </c>
    </row>
    <row r="143" spans="1:10" ht="13.5" thickBot="1">
      <c r="A143" s="249"/>
      <c r="B143" s="82"/>
      <c r="C143" s="83"/>
      <c r="D143" s="119"/>
      <c r="E143" s="84"/>
      <c r="F143" s="86"/>
      <c r="G143" s="85"/>
      <c r="H143" s="84"/>
      <c r="I143" s="160" t="s">
        <v>27</v>
      </c>
      <c r="J143" s="161">
        <v>1200</v>
      </c>
    </row>
    <row r="144" spans="1:10" ht="13.5" thickBot="1">
      <c r="A144" s="246" t="s">
        <v>15</v>
      </c>
      <c r="B144" s="194">
        <f>17.31*490.8995</f>
        <v>8497.470345</v>
      </c>
      <c r="C144" s="71">
        <f>E144-B144</f>
        <v>4490.599655</v>
      </c>
      <c r="D144" s="197"/>
      <c r="E144" s="196">
        <v>12988.07</v>
      </c>
      <c r="F144" s="72">
        <f>B144*1</f>
        <v>8497.470345</v>
      </c>
      <c r="G144" s="194">
        <f>(2.94+2.06+0.43+5.03)*490.9</f>
        <v>5134.814</v>
      </c>
      <c r="H144" s="193">
        <f>F144-G144+C144</f>
        <v>7853.255999999999</v>
      </c>
      <c r="I144" s="130" t="s">
        <v>31</v>
      </c>
      <c r="J144" s="156">
        <f>3.77*490.9</f>
        <v>1850.693</v>
      </c>
    </row>
    <row r="145" spans="1:10" ht="13.5" thickBot="1">
      <c r="A145" s="249"/>
      <c r="B145" s="51"/>
      <c r="C145" s="79"/>
      <c r="D145" s="98"/>
      <c r="E145" s="80"/>
      <c r="F145" s="92"/>
      <c r="G145" s="81"/>
      <c r="H145" s="189"/>
      <c r="I145" s="132" t="s">
        <v>29</v>
      </c>
      <c r="J145" s="77">
        <v>1806</v>
      </c>
    </row>
    <row r="146" spans="1:10" ht="13.5" thickBot="1">
      <c r="A146" s="246" t="s">
        <v>16</v>
      </c>
      <c r="B146" s="194">
        <f>17.31*490.8995</f>
        <v>8497.470345</v>
      </c>
      <c r="C146" s="71">
        <f>E146-B146</f>
        <v>-4232.020345</v>
      </c>
      <c r="D146" s="105"/>
      <c r="E146" s="198">
        <v>4265.45</v>
      </c>
      <c r="F146" s="72">
        <f>B146*1</f>
        <v>8497.470345</v>
      </c>
      <c r="G146" s="194">
        <f>(2.94+2.06+0.43+5.03)*490.9</f>
        <v>5134.814</v>
      </c>
      <c r="H146" s="193">
        <f>F146-G146+C146</f>
        <v>-869.3640000000005</v>
      </c>
      <c r="I146" s="129" t="s">
        <v>31</v>
      </c>
      <c r="J146" s="156">
        <f>3.77*490.9</f>
        <v>1850.693</v>
      </c>
    </row>
    <row r="147" spans="1:10" ht="13.5" thickBot="1">
      <c r="A147" s="249"/>
      <c r="B147" s="45"/>
      <c r="C147" s="98"/>
      <c r="D147" s="98"/>
      <c r="E147" s="98"/>
      <c r="F147" s="103"/>
      <c r="G147" s="98"/>
      <c r="H147" s="190"/>
      <c r="I147" s="200" t="s">
        <v>24</v>
      </c>
      <c r="J147" s="171" t="s">
        <v>24</v>
      </c>
    </row>
    <row r="148" spans="1:10" ht="13.5" thickBot="1">
      <c r="A148" s="246" t="s">
        <v>17</v>
      </c>
      <c r="B148" s="194">
        <f>17.31*490.8995</f>
        <v>8497.470345</v>
      </c>
      <c r="C148" s="71">
        <f>E148-B148</f>
        <v>1684.9196549999997</v>
      </c>
      <c r="D148" s="197"/>
      <c r="E148" s="199">
        <v>10182.39</v>
      </c>
      <c r="F148" s="72">
        <f>B148*1</f>
        <v>8497.470345</v>
      </c>
      <c r="G148" s="194">
        <f>(2.94+2.06+0.43+5.03)*490.9</f>
        <v>5134.814</v>
      </c>
      <c r="H148" s="193">
        <f>F148-G148+C148</f>
        <v>5047.575999999999</v>
      </c>
      <c r="I148" s="130" t="s">
        <v>31</v>
      </c>
      <c r="J148" s="156">
        <f>3.77*490.9</f>
        <v>1850.693</v>
      </c>
    </row>
    <row r="149" spans="1:10" ht="13.5" thickBot="1">
      <c r="A149" s="247"/>
      <c r="B149" s="66"/>
      <c r="C149" s="36"/>
      <c r="D149" s="38"/>
      <c r="E149" s="44"/>
      <c r="F149" s="42"/>
      <c r="G149" s="91"/>
      <c r="H149" s="191"/>
      <c r="I149" s="201" t="s">
        <v>27</v>
      </c>
      <c r="J149" s="161">
        <v>1200</v>
      </c>
    </row>
    <row r="150" spans="1:10" ht="13.5" thickBot="1">
      <c r="A150" s="248" t="s">
        <v>18</v>
      </c>
      <c r="B150" s="194">
        <f>17.31*490.8995</f>
        <v>8497.470345</v>
      </c>
      <c r="C150" s="71">
        <f>E150-B150</f>
        <v>-855.1003449999998</v>
      </c>
      <c r="D150" s="197"/>
      <c r="E150" s="198">
        <v>7642.37</v>
      </c>
      <c r="F150" s="72">
        <f>B150*1</f>
        <v>8497.470345</v>
      </c>
      <c r="G150" s="194">
        <f>(2.94+2.06+0.43+5.03)*490.9</f>
        <v>5134.814</v>
      </c>
      <c r="H150" s="193">
        <f>F150-G150+C150</f>
        <v>2507.5559999999996</v>
      </c>
      <c r="I150" s="127" t="s">
        <v>31</v>
      </c>
      <c r="J150" s="156">
        <f>3.77*490.9</f>
        <v>1850.693</v>
      </c>
    </row>
    <row r="151" spans="1:10" ht="24">
      <c r="A151" s="249"/>
      <c r="B151" s="202"/>
      <c r="C151" s="203"/>
      <c r="D151" s="204"/>
      <c r="E151" s="205"/>
      <c r="F151" s="206"/>
      <c r="G151" s="207"/>
      <c r="H151" s="208"/>
      <c r="I151" s="209" t="s">
        <v>69</v>
      </c>
      <c r="J151" s="157">
        <v>1785.5</v>
      </c>
    </row>
    <row r="152" spans="1:10" ht="13.5" thickBot="1">
      <c r="A152" s="247"/>
      <c r="B152" s="202"/>
      <c r="C152" s="203"/>
      <c r="D152" s="204"/>
      <c r="E152" s="205"/>
      <c r="F152" s="206"/>
      <c r="G152" s="207"/>
      <c r="H152" s="208"/>
      <c r="I152" s="209" t="s">
        <v>70</v>
      </c>
      <c r="J152" s="73">
        <v>0</v>
      </c>
    </row>
    <row r="153" spans="1:10" ht="13.5" thickBot="1">
      <c r="A153" s="248" t="s">
        <v>19</v>
      </c>
      <c r="B153" s="194">
        <f>17.31*490.8995</f>
        <v>8497.470345</v>
      </c>
      <c r="C153" s="71">
        <f>E153-B153</f>
        <v>-39.67034500000045</v>
      </c>
      <c r="D153" s="197"/>
      <c r="E153" s="198">
        <v>8457.8</v>
      </c>
      <c r="F153" s="72">
        <f>B153*1</f>
        <v>8497.470345</v>
      </c>
      <c r="G153" s="194">
        <f>(2.94+2.06+0.43+5.03)*490.9</f>
        <v>5134.814</v>
      </c>
      <c r="H153" s="193">
        <f>F153-G153+C153</f>
        <v>3322.985999999999</v>
      </c>
      <c r="I153" s="130" t="s">
        <v>31</v>
      </c>
      <c r="J153" s="156">
        <f>3.77*490.9</f>
        <v>1850.693</v>
      </c>
    </row>
    <row r="154" spans="1:10" ht="13.5" thickBot="1">
      <c r="A154" s="247"/>
      <c r="B154" s="46"/>
      <c r="C154" s="38"/>
      <c r="D154" s="38"/>
      <c r="E154" s="53"/>
      <c r="F154" s="46"/>
      <c r="G154" s="96"/>
      <c r="H154" s="192"/>
      <c r="I154" s="164" t="s">
        <v>24</v>
      </c>
      <c r="J154" s="147" t="s">
        <v>24</v>
      </c>
    </row>
    <row r="155" spans="1:10" ht="13.5" thickBot="1">
      <c r="A155" s="248" t="s">
        <v>20</v>
      </c>
      <c r="B155" s="211">
        <f>17.31*490.8995</f>
        <v>8497.470345</v>
      </c>
      <c r="C155" s="31">
        <f>E155-B155</f>
        <v>-626.150345</v>
      </c>
      <c r="D155" s="195"/>
      <c r="E155" s="212">
        <v>7871.32</v>
      </c>
      <c r="F155" s="50">
        <f>B155*1</f>
        <v>8497.470345</v>
      </c>
      <c r="G155" s="211">
        <f>(2.94+2.06+0.43+5.03)*490.9</f>
        <v>5134.814</v>
      </c>
      <c r="H155" s="189">
        <f>F155-G155+C155</f>
        <v>2736.5059999999994</v>
      </c>
      <c r="I155" s="148" t="s">
        <v>31</v>
      </c>
      <c r="J155" s="156">
        <f>3.77*490.9</f>
        <v>1850.693</v>
      </c>
    </row>
    <row r="156" spans="1:10" ht="12.75">
      <c r="A156" s="249"/>
      <c r="B156" s="51"/>
      <c r="C156" s="30"/>
      <c r="D156" s="37"/>
      <c r="E156" s="218"/>
      <c r="F156" s="30"/>
      <c r="G156" s="68"/>
      <c r="H156" s="189"/>
      <c r="I156" s="210" t="s">
        <v>72</v>
      </c>
      <c r="J156" s="73">
        <v>900</v>
      </c>
    </row>
    <row r="157" spans="1:10" ht="13.5" thickBot="1">
      <c r="A157" s="247"/>
      <c r="B157" s="66"/>
      <c r="C157" s="36"/>
      <c r="D157" s="38"/>
      <c r="E157" s="44"/>
      <c r="F157" s="36"/>
      <c r="G157" s="91"/>
      <c r="H157" s="191"/>
      <c r="I157" s="209" t="s">
        <v>71</v>
      </c>
      <c r="J157" s="73">
        <v>150</v>
      </c>
    </row>
    <row r="158" spans="1:10" ht="13.5" thickBot="1">
      <c r="A158" s="10" t="s">
        <v>21</v>
      </c>
      <c r="B158" s="213">
        <f>SUM(B129:B155)</f>
        <v>101969.64413999997</v>
      </c>
      <c r="C158" s="214">
        <f>SUM(C129:C155)</f>
        <v>-18952.97414</v>
      </c>
      <c r="D158" s="214"/>
      <c r="E158" s="215">
        <f>SUM(E129:E157)</f>
        <v>83016.66999999998</v>
      </c>
      <c r="F158" s="216">
        <f>SUM(F129:F155)</f>
        <v>101969.64413999997</v>
      </c>
      <c r="G158" s="216">
        <f>SUM(G129:G155)</f>
        <v>61617.76799999999</v>
      </c>
      <c r="H158" s="217">
        <f>SUM(H129:H155)</f>
        <v>21398.901999999995</v>
      </c>
      <c r="I158" s="219"/>
      <c r="J158" s="172"/>
    </row>
    <row r="159" spans="1:11" ht="13.5" thickBot="1">
      <c r="A159" s="173"/>
      <c r="B159" s="174"/>
      <c r="C159" s="175"/>
      <c r="D159" s="175"/>
      <c r="E159" s="176"/>
      <c r="F159" s="177"/>
      <c r="G159" s="177"/>
      <c r="H159" s="177"/>
      <c r="I159" s="220" t="s">
        <v>22</v>
      </c>
      <c r="J159" s="63">
        <f>SUM(J129:J157)</f>
        <v>42586.31599999999</v>
      </c>
      <c r="K159" s="25" t="s">
        <v>24</v>
      </c>
    </row>
    <row r="160" spans="1:10" ht="13.5" thickBot="1">
      <c r="A160" s="178"/>
      <c r="B160" s="179"/>
      <c r="C160" s="180"/>
      <c r="D160" s="180"/>
      <c r="E160" s="181"/>
      <c r="F160" s="250"/>
      <c r="G160" s="251"/>
      <c r="H160" s="251"/>
      <c r="I160" s="251"/>
      <c r="J160" s="182"/>
    </row>
    <row r="161" spans="1:10" ht="13.5" thickBot="1">
      <c r="A161" s="183"/>
      <c r="B161" s="183"/>
      <c r="C161" s="183"/>
      <c r="D161" s="183"/>
      <c r="E161" s="183"/>
      <c r="F161" s="183"/>
      <c r="G161" s="183"/>
      <c r="H161" s="183"/>
      <c r="I161" s="14" t="s">
        <v>67</v>
      </c>
      <c r="J161" s="65">
        <f>H158+J128-J159</f>
        <v>-81150.31266666666</v>
      </c>
    </row>
    <row r="162" spans="1:10" ht="12.75">
      <c r="A162" t="s">
        <v>68</v>
      </c>
      <c r="G162" s="183"/>
      <c r="H162" s="183"/>
      <c r="I162" s="183"/>
      <c r="J162" s="183"/>
    </row>
    <row r="163" spans="1:10" ht="13.5" customHeight="1">
      <c r="A163" s="259" t="s">
        <v>73</v>
      </c>
      <c r="B163" s="259"/>
      <c r="C163" s="259"/>
      <c r="D163" s="259"/>
      <c r="E163" s="259"/>
      <c r="F163" s="259"/>
      <c r="G163" s="259"/>
      <c r="H163" s="259"/>
      <c r="I163" s="259"/>
      <c r="J163" s="259"/>
    </row>
    <row r="164" spans="1:10" ht="16.5" thickBot="1">
      <c r="A164" s="260" t="s">
        <v>25</v>
      </c>
      <c r="B164" s="260"/>
      <c r="C164" s="260"/>
      <c r="D164" s="260"/>
      <c r="E164" s="260"/>
      <c r="F164" s="260"/>
      <c r="G164" s="260"/>
      <c r="H164" s="260"/>
      <c r="I164" s="260"/>
      <c r="J164" s="260"/>
    </row>
    <row r="165" spans="1:10" ht="15.75" customHeight="1" thickBot="1">
      <c r="A165" s="261"/>
      <c r="B165" s="264" t="s">
        <v>23</v>
      </c>
      <c r="C165" s="265"/>
      <c r="D165" s="265"/>
      <c r="E165" s="266"/>
      <c r="F165" s="264" t="s">
        <v>26</v>
      </c>
      <c r="G165" s="265"/>
      <c r="H165" s="265"/>
      <c r="I165" s="265"/>
      <c r="J165" s="266"/>
    </row>
    <row r="166" spans="1:10" ht="13.5" thickBot="1">
      <c r="A166" s="262"/>
      <c r="B166" s="252" t="s">
        <v>0</v>
      </c>
      <c r="C166" s="268" t="s">
        <v>33</v>
      </c>
      <c r="D166" s="252" t="s">
        <v>1</v>
      </c>
      <c r="E166" s="252" t="s">
        <v>2</v>
      </c>
      <c r="F166" s="252" t="s">
        <v>3</v>
      </c>
      <c r="G166" s="252" t="s">
        <v>4</v>
      </c>
      <c r="H166" s="252" t="s">
        <v>5</v>
      </c>
      <c r="I166" s="254" t="s">
        <v>6</v>
      </c>
      <c r="J166" s="255"/>
    </row>
    <row r="167" spans="1:10" ht="34.5" customHeight="1" thickBot="1">
      <c r="A167" s="263"/>
      <c r="B167" s="267"/>
      <c r="C167" s="269"/>
      <c r="D167" s="267"/>
      <c r="E167" s="267"/>
      <c r="F167" s="253"/>
      <c r="G167" s="253"/>
      <c r="H167" s="253"/>
      <c r="I167" s="184" t="s">
        <v>7</v>
      </c>
      <c r="J167" s="185" t="s">
        <v>8</v>
      </c>
    </row>
    <row r="168" spans="1:10" ht="13.5" thickBot="1">
      <c r="A168" s="188" t="s">
        <v>74</v>
      </c>
      <c r="B168" s="256"/>
      <c r="C168" s="257"/>
      <c r="D168" s="257"/>
      <c r="E168" s="258"/>
      <c r="F168" s="165"/>
      <c r="G168" s="166"/>
      <c r="H168" s="167"/>
      <c r="I168" s="187" t="s">
        <v>75</v>
      </c>
      <c r="J168" s="57">
        <f>J161</f>
        <v>-81150.31266666666</v>
      </c>
    </row>
    <row r="169" spans="1:10" ht="13.5" thickBot="1">
      <c r="A169" s="246" t="s">
        <v>9</v>
      </c>
      <c r="B169" s="211">
        <f>17.31*490.8995</f>
        <v>8497.470345</v>
      </c>
      <c r="C169" s="31">
        <f>E169-B169</f>
        <v>5878.2896550000005</v>
      </c>
      <c r="D169" s="107"/>
      <c r="E169" s="231">
        <v>14375.76</v>
      </c>
      <c r="F169" s="50">
        <f>B169*1</f>
        <v>8497.470345</v>
      </c>
      <c r="G169" s="211">
        <f>(2.94+2.06+0.43+5.03)*490.9</f>
        <v>5134.814</v>
      </c>
      <c r="H169" s="31">
        <f>F169-G169+C169</f>
        <v>9240.946</v>
      </c>
      <c r="I169" s="127" t="s">
        <v>31</v>
      </c>
      <c r="J169" s="156">
        <f>3.77*490.9</f>
        <v>1850.693</v>
      </c>
    </row>
    <row r="170" spans="1:10" ht="12.75">
      <c r="A170" s="249"/>
      <c r="B170" s="78"/>
      <c r="C170" s="79"/>
      <c r="D170" s="79"/>
      <c r="E170" s="80"/>
      <c r="F170" s="92"/>
      <c r="G170" s="68"/>
      <c r="H170" s="31"/>
      <c r="I170" s="135" t="s">
        <v>77</v>
      </c>
      <c r="J170" s="73">
        <v>50</v>
      </c>
    </row>
    <row r="171" spans="1:10" ht="12.75">
      <c r="A171" s="221"/>
      <c r="B171" s="82"/>
      <c r="C171" s="83"/>
      <c r="D171" s="83"/>
      <c r="E171" s="84"/>
      <c r="F171" s="86"/>
      <c r="G171" s="67"/>
      <c r="H171" s="34"/>
      <c r="I171" s="209" t="s">
        <v>71</v>
      </c>
      <c r="J171" s="73">
        <v>150</v>
      </c>
    </row>
    <row r="172" spans="1:10" ht="24">
      <c r="A172" s="221"/>
      <c r="B172" s="82"/>
      <c r="C172" s="83"/>
      <c r="D172" s="83"/>
      <c r="E172" s="84"/>
      <c r="F172" s="86"/>
      <c r="G172" s="67"/>
      <c r="H172" s="34"/>
      <c r="I172" s="210" t="s">
        <v>78</v>
      </c>
      <c r="J172" s="73">
        <v>1462</v>
      </c>
    </row>
    <row r="173" spans="1:10" ht="13.5" thickBot="1">
      <c r="A173" s="221"/>
      <c r="B173" s="87"/>
      <c r="C173" s="88"/>
      <c r="D173" s="88"/>
      <c r="E173" s="89"/>
      <c r="F173" s="90"/>
      <c r="G173" s="243"/>
      <c r="H173" s="44"/>
      <c r="I173" s="232" t="s">
        <v>72</v>
      </c>
      <c r="J173" s="73">
        <v>900</v>
      </c>
    </row>
    <row r="174" spans="1:10" ht="13.5" thickBot="1">
      <c r="A174" s="248" t="s">
        <v>10</v>
      </c>
      <c r="B174" s="194">
        <f>17.31*490.8995</f>
        <v>8497.470345</v>
      </c>
      <c r="C174" s="71">
        <f>E174-B174</f>
        <v>-2910.860345</v>
      </c>
      <c r="D174" s="105"/>
      <c r="E174" s="106">
        <v>5586.61</v>
      </c>
      <c r="F174" s="72">
        <f>B174*1</f>
        <v>8497.470345</v>
      </c>
      <c r="G174" s="194">
        <f>(2.94+2.06+0.43+5.03)*490.9</f>
        <v>5134.814</v>
      </c>
      <c r="H174" s="71">
        <f>F174-G174+C174</f>
        <v>451.79599999999937</v>
      </c>
      <c r="I174" s="130" t="s">
        <v>31</v>
      </c>
      <c r="J174" s="156">
        <f>3.77*490.9</f>
        <v>1850.693</v>
      </c>
    </row>
    <row r="175" spans="1:10" ht="13.5" thickBot="1">
      <c r="A175" s="249"/>
      <c r="B175" s="43"/>
      <c r="C175" s="83"/>
      <c r="D175" s="83"/>
      <c r="E175" s="84"/>
      <c r="F175" s="86"/>
      <c r="G175" s="67"/>
      <c r="H175" s="34"/>
      <c r="I175" s="232" t="s">
        <v>79</v>
      </c>
      <c r="J175" s="73">
        <v>9000</v>
      </c>
    </row>
    <row r="176" spans="1:10" ht="13.5" thickBot="1">
      <c r="A176" s="246" t="s">
        <v>11</v>
      </c>
      <c r="B176" s="194">
        <f>17.31*490.8995</f>
        <v>8497.470345</v>
      </c>
      <c r="C176" s="71">
        <f>E176-B176</f>
        <v>-2616.3703449999994</v>
      </c>
      <c r="D176" s="105"/>
      <c r="E176" s="106">
        <v>5881.1</v>
      </c>
      <c r="F176" s="72">
        <f>B176*1</f>
        <v>8497.470345</v>
      </c>
      <c r="G176" s="194">
        <f>(2.94+2.06+0.43+5.03)*490.9</f>
        <v>5134.814</v>
      </c>
      <c r="H176" s="71">
        <f>F176-G176+C176</f>
        <v>746.2860000000001</v>
      </c>
      <c r="I176" s="130" t="s">
        <v>31</v>
      </c>
      <c r="J176" s="156">
        <f>3.77*490.9</f>
        <v>1850.693</v>
      </c>
    </row>
    <row r="177" spans="1:10" ht="13.5" thickBot="1">
      <c r="A177" s="249"/>
      <c r="B177" s="51"/>
      <c r="C177" s="79"/>
      <c r="D177" s="79"/>
      <c r="E177" s="80"/>
      <c r="F177" s="92"/>
      <c r="G177" s="68"/>
      <c r="H177" s="31"/>
      <c r="I177" s="162" t="s">
        <v>71</v>
      </c>
      <c r="J177" s="73">
        <v>150</v>
      </c>
    </row>
    <row r="178" spans="1:10" ht="13.5" thickBot="1">
      <c r="A178" s="246" t="s">
        <v>12</v>
      </c>
      <c r="B178" s="194">
        <f>17.31*490.8995</f>
        <v>8497.470345</v>
      </c>
      <c r="C178" s="71">
        <f>E178-B178</f>
        <v>-4232.440345</v>
      </c>
      <c r="D178" s="195"/>
      <c r="E178" s="196">
        <v>4265.03</v>
      </c>
      <c r="F178" s="50">
        <f>B178*1</f>
        <v>8497.470345</v>
      </c>
      <c r="G178" s="194">
        <f>(2.94+2.06+0.43+5.03)*490.9</f>
        <v>5134.814</v>
      </c>
      <c r="H178" s="31">
        <f>F178-G178+C178</f>
        <v>-869.7840000000006</v>
      </c>
      <c r="I178" s="127" t="s">
        <v>31</v>
      </c>
      <c r="J178" s="156">
        <f>3.77*490.9</f>
        <v>1850.693</v>
      </c>
    </row>
    <row r="179" spans="1:10" ht="13.5" thickBot="1">
      <c r="A179" s="249"/>
      <c r="B179" s="78"/>
      <c r="C179" s="79"/>
      <c r="D179" s="98"/>
      <c r="E179" s="80"/>
      <c r="F179" s="92"/>
      <c r="G179" s="68"/>
      <c r="H179" s="31"/>
      <c r="I179" s="222" t="s">
        <v>24</v>
      </c>
      <c r="J179" s="171" t="s">
        <v>24</v>
      </c>
    </row>
    <row r="180" spans="1:10" ht="13.5" thickBot="1">
      <c r="A180" s="248" t="s">
        <v>13</v>
      </c>
      <c r="B180" s="194">
        <f>18.17*490.9004</f>
        <v>8919.660268000001</v>
      </c>
      <c r="C180" s="71">
        <f>E180-B180</f>
        <v>5239.529731999999</v>
      </c>
      <c r="D180" s="70"/>
      <c r="E180" s="196">
        <v>14159.19</v>
      </c>
      <c r="F180" s="72">
        <f>B180*1</f>
        <v>8919.660268000001</v>
      </c>
      <c r="G180" s="194">
        <f>(2.94+2.06+0.43+5.03)*490.9</f>
        <v>5134.814</v>
      </c>
      <c r="H180" s="71">
        <f>F180-G180+C180</f>
        <v>9024.376</v>
      </c>
      <c r="I180" s="130" t="s">
        <v>31</v>
      </c>
      <c r="J180" s="156">
        <f>3.77*490.9</f>
        <v>1850.693</v>
      </c>
    </row>
    <row r="181" spans="1:10" ht="13.5" thickBot="1">
      <c r="A181" s="249"/>
      <c r="B181" s="82"/>
      <c r="C181" s="83"/>
      <c r="D181" s="119"/>
      <c r="E181" s="84"/>
      <c r="F181" s="86"/>
      <c r="G181" s="67"/>
      <c r="H181" s="34"/>
      <c r="I181" s="222" t="s">
        <v>24</v>
      </c>
      <c r="J181" s="171" t="s">
        <v>24</v>
      </c>
    </row>
    <row r="182" spans="1:10" ht="13.5" thickBot="1">
      <c r="A182" s="246" t="s">
        <v>14</v>
      </c>
      <c r="B182" s="194">
        <f>18.17*490.9004</f>
        <v>8919.660268000001</v>
      </c>
      <c r="C182" s="71">
        <f>E182-B182</f>
        <v>-723.5102680000018</v>
      </c>
      <c r="D182" s="197"/>
      <c r="E182" s="196">
        <v>8196.15</v>
      </c>
      <c r="F182" s="72">
        <f>B182*1</f>
        <v>8919.660268000001</v>
      </c>
      <c r="G182" s="194">
        <f>(2.94+2.06+0.43+5.03)*490.9</f>
        <v>5134.814</v>
      </c>
      <c r="H182" s="71">
        <f>F182-G182+C182</f>
        <v>3061.3359999999993</v>
      </c>
      <c r="I182" s="127" t="s">
        <v>31</v>
      </c>
      <c r="J182" s="156">
        <f>3.77*490.9</f>
        <v>1850.693</v>
      </c>
    </row>
    <row r="183" spans="1:10" ht="13.5" thickBot="1">
      <c r="A183" s="249"/>
      <c r="B183" s="82"/>
      <c r="C183" s="83"/>
      <c r="D183" s="119"/>
      <c r="E183" s="84"/>
      <c r="F183" s="86"/>
      <c r="G183" s="67"/>
      <c r="H183" s="34"/>
      <c r="I183" s="160" t="s">
        <v>27</v>
      </c>
      <c r="J183" s="161">
        <v>1113</v>
      </c>
    </row>
    <row r="184" spans="1:10" ht="13.5" thickBot="1">
      <c r="A184" s="246" t="s">
        <v>15</v>
      </c>
      <c r="B184" s="194">
        <f>18.17*490.9004</f>
        <v>8919.660268000001</v>
      </c>
      <c r="C184" s="71">
        <f>E184-B184</f>
        <v>-2437.480268000001</v>
      </c>
      <c r="D184" s="197"/>
      <c r="E184" s="196">
        <v>6482.18</v>
      </c>
      <c r="F184" s="72">
        <f>B184*1</f>
        <v>8919.660268000001</v>
      </c>
      <c r="G184" s="194">
        <f>(2.94+2.06+0.43+5.03)*490.9</f>
        <v>5134.814</v>
      </c>
      <c r="H184" s="193">
        <f>F184-G184+C184</f>
        <v>1347.366</v>
      </c>
      <c r="I184" s="130" t="s">
        <v>31</v>
      </c>
      <c r="J184" s="156">
        <f>3.77*490.9</f>
        <v>1850.693</v>
      </c>
    </row>
    <row r="185" spans="1:10" ht="13.5" thickBot="1">
      <c r="A185" s="249"/>
      <c r="B185" s="78"/>
      <c r="C185" s="79"/>
      <c r="D185" s="98"/>
      <c r="E185" s="80"/>
      <c r="F185" s="92"/>
      <c r="G185" s="68"/>
      <c r="H185" s="189"/>
      <c r="I185" s="132" t="s">
        <v>29</v>
      </c>
      <c r="J185" s="77">
        <v>1806</v>
      </c>
    </row>
    <row r="186" spans="1:10" ht="13.5" thickBot="1">
      <c r="A186" s="246" t="s">
        <v>16</v>
      </c>
      <c r="B186" s="194">
        <f>18.17*490.9004</f>
        <v>8919.660268000001</v>
      </c>
      <c r="C186" s="71">
        <f>E186-B186</f>
        <v>-2802.2902680000016</v>
      </c>
      <c r="D186" s="105"/>
      <c r="E186" s="198">
        <v>6117.37</v>
      </c>
      <c r="F186" s="72">
        <f>B186*1</f>
        <v>8919.660268000001</v>
      </c>
      <c r="G186" s="194">
        <f>(2.94+2.06+0.43+5.03)*490.9</f>
        <v>5134.814</v>
      </c>
      <c r="H186" s="193">
        <f>F186-G186+C186</f>
        <v>982.5559999999996</v>
      </c>
      <c r="I186" s="130" t="s">
        <v>31</v>
      </c>
      <c r="J186" s="156">
        <f>3.77*490.9</f>
        <v>1850.693</v>
      </c>
    </row>
    <row r="187" spans="1:10" ht="24">
      <c r="A187" s="249"/>
      <c r="B187" s="51"/>
      <c r="C187" s="30"/>
      <c r="D187" s="30"/>
      <c r="E187" s="218"/>
      <c r="F187" s="50"/>
      <c r="G187" s="81"/>
      <c r="H187" s="224"/>
      <c r="I187" s="236" t="s">
        <v>80</v>
      </c>
      <c r="J187" s="157">
        <v>1822.5</v>
      </c>
    </row>
    <row r="188" spans="1:10" ht="12.75">
      <c r="A188" s="249"/>
      <c r="B188" s="43"/>
      <c r="C188" s="33"/>
      <c r="D188" s="33"/>
      <c r="E188" s="233"/>
      <c r="F188" s="49"/>
      <c r="G188" s="85"/>
      <c r="H188" s="234"/>
      <c r="I188" s="158" t="s">
        <v>27</v>
      </c>
      <c r="J188" s="73">
        <v>1720</v>
      </c>
    </row>
    <row r="189" spans="1:10" ht="13.5" thickBot="1">
      <c r="A189" s="249"/>
      <c r="B189" s="93"/>
      <c r="C189" s="94"/>
      <c r="D189" s="94"/>
      <c r="E189" s="95"/>
      <c r="F189" s="93"/>
      <c r="G189" s="94"/>
      <c r="H189" s="235"/>
      <c r="I189" s="186" t="s">
        <v>81</v>
      </c>
      <c r="J189" s="73">
        <v>900.25</v>
      </c>
    </row>
    <row r="190" spans="1:10" ht="13.5" thickBot="1">
      <c r="A190" s="246" t="s">
        <v>17</v>
      </c>
      <c r="B190" s="194">
        <f>18.17*490.9004</f>
        <v>8919.660268000001</v>
      </c>
      <c r="C190" s="71">
        <f>E190-B190</f>
        <v>-4410.720268000002</v>
      </c>
      <c r="D190" s="197"/>
      <c r="E190" s="199">
        <v>4508.94</v>
      </c>
      <c r="F190" s="72">
        <f>B190*1</f>
        <v>8919.660268000001</v>
      </c>
      <c r="G190" s="194">
        <f>(2.94+2.06+0.43+5.03)*490.9</f>
        <v>5134.814</v>
      </c>
      <c r="H190" s="193">
        <f>F190-G190+C190</f>
        <v>-625.8740000000007</v>
      </c>
      <c r="I190" s="130" t="s">
        <v>31</v>
      </c>
      <c r="J190" s="156">
        <f>3.77*490.9</f>
        <v>1850.693</v>
      </c>
    </row>
    <row r="191" spans="1:10" ht="13.5" thickBot="1">
      <c r="A191" s="247"/>
      <c r="B191" s="87"/>
      <c r="C191" s="88"/>
      <c r="D191" s="94"/>
      <c r="E191" s="89"/>
      <c r="F191" s="90"/>
      <c r="G191" s="243"/>
      <c r="H191" s="191"/>
      <c r="I191" s="226" t="s">
        <v>24</v>
      </c>
      <c r="J191" s="223" t="s">
        <v>24</v>
      </c>
    </row>
    <row r="192" spans="1:10" ht="13.5" thickBot="1">
      <c r="A192" s="248" t="s">
        <v>18</v>
      </c>
      <c r="B192" s="194">
        <f>18.17*490.9004</f>
        <v>8919.660268000001</v>
      </c>
      <c r="C192" s="71">
        <f>E192-B192</f>
        <v>-421.66026800000145</v>
      </c>
      <c r="D192" s="197"/>
      <c r="E192" s="198">
        <v>8498</v>
      </c>
      <c r="F192" s="72">
        <f>B192*1</f>
        <v>8919.660268000001</v>
      </c>
      <c r="G192" s="194">
        <f>(2.94+2.06+0.43+5.03)*490.9</f>
        <v>5134.814</v>
      </c>
      <c r="H192" s="193">
        <f>F192-G192+C192</f>
        <v>3363.1859999999997</v>
      </c>
      <c r="I192" s="127" t="s">
        <v>31</v>
      </c>
      <c r="J192" s="156">
        <f>3.77*490.9</f>
        <v>1850.693</v>
      </c>
    </row>
    <row r="193" spans="1:10" ht="13.5" thickBot="1">
      <c r="A193" s="249"/>
      <c r="B193" s="202"/>
      <c r="C193" s="204"/>
      <c r="D193" s="204"/>
      <c r="E193" s="205"/>
      <c r="F193" s="227"/>
      <c r="G193" s="244"/>
      <c r="H193" s="208"/>
      <c r="I193" s="228" t="s">
        <v>24</v>
      </c>
      <c r="J193" s="169" t="s">
        <v>24</v>
      </c>
    </row>
    <row r="194" spans="1:10" ht="13.5" thickBot="1">
      <c r="A194" s="248" t="s">
        <v>19</v>
      </c>
      <c r="B194" s="211">
        <f>18.17*490.9004</f>
        <v>8919.660268000001</v>
      </c>
      <c r="C194" s="31">
        <f>E194-B194</f>
        <v>-994.6902680000012</v>
      </c>
      <c r="D194" s="195"/>
      <c r="E194" s="212">
        <v>7924.97</v>
      </c>
      <c r="F194" s="50">
        <f>B194*1</f>
        <v>8919.660268000001</v>
      </c>
      <c r="G194" s="211">
        <f>(2.94+2.06+0.43+5.03)*490.9</f>
        <v>5134.814</v>
      </c>
      <c r="H194" s="189">
        <f>F194-G194+C194</f>
        <v>2790.156</v>
      </c>
      <c r="I194" s="130" t="s">
        <v>31</v>
      </c>
      <c r="J194" s="156">
        <f>3.77*490.9</f>
        <v>1850.693</v>
      </c>
    </row>
    <row r="195" spans="1:10" ht="12.75">
      <c r="A195" s="249"/>
      <c r="B195" s="51"/>
      <c r="C195" s="30"/>
      <c r="D195" s="37"/>
      <c r="E195" s="218"/>
      <c r="F195" s="50"/>
      <c r="G195" s="68"/>
      <c r="H195" s="189"/>
      <c r="I195" s="158" t="s">
        <v>84</v>
      </c>
      <c r="J195" s="133">
        <v>1400</v>
      </c>
    </row>
    <row r="196" spans="1:10" ht="13.5" thickBot="1">
      <c r="A196" s="247"/>
      <c r="B196" s="93"/>
      <c r="C196" s="94"/>
      <c r="D196" s="94"/>
      <c r="E196" s="95"/>
      <c r="F196" s="93"/>
      <c r="G196" s="245"/>
      <c r="H196" s="192"/>
      <c r="I196" s="209" t="s">
        <v>83</v>
      </c>
      <c r="J196" s="155">
        <v>300</v>
      </c>
    </row>
    <row r="197" spans="1:10" ht="13.5" thickBot="1">
      <c r="A197" s="248" t="s">
        <v>20</v>
      </c>
      <c r="B197" s="211">
        <f>18.17*490.9004</f>
        <v>8919.660268000001</v>
      </c>
      <c r="C197" s="31">
        <f>E197-B197</f>
        <v>-3927.1302680000017</v>
      </c>
      <c r="D197" s="195"/>
      <c r="E197" s="212">
        <v>4992.53</v>
      </c>
      <c r="F197" s="50">
        <f>B197*1</f>
        <v>8919.660268000001</v>
      </c>
      <c r="G197" s="211">
        <f>(2.94+2.06+0.43+5.03)*490.9</f>
        <v>5134.814</v>
      </c>
      <c r="H197" s="189">
        <f>F197-G197+C197</f>
        <v>-142.28400000000056</v>
      </c>
      <c r="I197" s="148" t="s">
        <v>31</v>
      </c>
      <c r="J197" s="156">
        <f>3.77*490.9</f>
        <v>1850.693</v>
      </c>
    </row>
    <row r="198" spans="1:10" ht="24">
      <c r="A198" s="249"/>
      <c r="B198" s="78"/>
      <c r="C198" s="79"/>
      <c r="D198" s="98"/>
      <c r="E198" s="229"/>
      <c r="F198" s="79"/>
      <c r="G198" s="81"/>
      <c r="H198" s="224"/>
      <c r="I198" s="210" t="s">
        <v>85</v>
      </c>
      <c r="J198" s="73">
        <v>689</v>
      </c>
    </row>
    <row r="199" spans="1:10" ht="12.75">
      <c r="A199" s="249"/>
      <c r="B199" s="82"/>
      <c r="C199" s="83"/>
      <c r="D199" s="119"/>
      <c r="E199" s="237"/>
      <c r="F199" s="83"/>
      <c r="G199" s="85"/>
      <c r="H199" s="234"/>
      <c r="I199" s="209" t="s">
        <v>71</v>
      </c>
      <c r="J199" s="73">
        <v>150</v>
      </c>
    </row>
    <row r="200" spans="1:10" ht="12.75">
      <c r="A200" s="249"/>
      <c r="B200" s="82"/>
      <c r="C200" s="83"/>
      <c r="D200" s="119"/>
      <c r="E200" s="237"/>
      <c r="F200" s="83"/>
      <c r="G200" s="85"/>
      <c r="H200" s="234"/>
      <c r="I200" s="158" t="s">
        <v>86</v>
      </c>
      <c r="J200" s="73">
        <v>800</v>
      </c>
    </row>
    <row r="201" spans="1:10" ht="12.75">
      <c r="A201" s="249"/>
      <c r="B201" s="82"/>
      <c r="C201" s="83"/>
      <c r="D201" s="119"/>
      <c r="E201" s="237"/>
      <c r="F201" s="83"/>
      <c r="G201" s="85"/>
      <c r="H201" s="234"/>
      <c r="I201" s="242" t="s">
        <v>87</v>
      </c>
      <c r="J201" s="73">
        <v>50</v>
      </c>
    </row>
    <row r="202" spans="1:10" ht="13.5" thickBot="1">
      <c r="A202" s="247"/>
      <c r="B202" s="87"/>
      <c r="C202" s="88"/>
      <c r="D202" s="94"/>
      <c r="E202" s="89"/>
      <c r="F202" s="88"/>
      <c r="G202" s="91"/>
      <c r="H202" s="225"/>
      <c r="I202" s="238" t="s">
        <v>82</v>
      </c>
      <c r="J202" s="73">
        <v>5130.86</v>
      </c>
    </row>
    <row r="203" spans="1:10" ht="13.5" thickBot="1">
      <c r="A203" s="10" t="s">
        <v>21</v>
      </c>
      <c r="B203" s="213">
        <f>SUM(B169:B197)</f>
        <v>105347.16352400003</v>
      </c>
      <c r="C203" s="214">
        <f>SUM(C169:C197)</f>
        <v>-14359.333524000009</v>
      </c>
      <c r="D203" s="214"/>
      <c r="E203" s="215">
        <f>SUM(E169:E202)</f>
        <v>90987.83</v>
      </c>
      <c r="F203" s="216">
        <f>SUM(F169:F197)</f>
        <v>105347.16352400003</v>
      </c>
      <c r="G203" s="216">
        <f>SUM(G169:G197)</f>
        <v>61617.76799999999</v>
      </c>
      <c r="H203" s="241">
        <f>SUM(H169:H197)</f>
        <v>29370.062</v>
      </c>
      <c r="I203" s="219"/>
      <c r="J203" s="172"/>
    </row>
    <row r="204" spans="1:10" ht="13.5" thickBot="1">
      <c r="A204" s="173"/>
      <c r="B204" s="174"/>
      <c r="C204" s="175"/>
      <c r="D204" s="175"/>
      <c r="E204" s="176"/>
      <c r="F204" s="177"/>
      <c r="G204" s="177"/>
      <c r="H204" s="177"/>
      <c r="I204" s="220" t="s">
        <v>22</v>
      </c>
      <c r="J204" s="63">
        <f>SUM(J169:J202)</f>
        <v>49801.92599999999</v>
      </c>
    </row>
    <row r="205" spans="1:10" ht="11.25" customHeight="1" thickBot="1">
      <c r="A205" s="178"/>
      <c r="B205" s="179"/>
      <c r="C205" s="180"/>
      <c r="D205" s="180"/>
      <c r="E205" s="181"/>
      <c r="F205" s="250"/>
      <c r="G205" s="251"/>
      <c r="H205" s="251"/>
      <c r="I205" s="251"/>
      <c r="J205" s="239"/>
    </row>
    <row r="206" spans="1:10" ht="13.5" thickBot="1">
      <c r="A206" s="183"/>
      <c r="B206" s="183"/>
      <c r="C206" s="183"/>
      <c r="D206" s="183"/>
      <c r="E206" s="183"/>
      <c r="F206" s="183"/>
      <c r="G206" s="183"/>
      <c r="H206" s="183"/>
      <c r="I206" s="14" t="s">
        <v>76</v>
      </c>
      <c r="J206" s="240">
        <f>H203+J168-J204</f>
        <v>-101582.17666666665</v>
      </c>
    </row>
    <row r="207" spans="1:10" ht="12.75">
      <c r="A207" s="230" t="s">
        <v>68</v>
      </c>
      <c r="B207" s="183"/>
      <c r="C207" s="183"/>
      <c r="D207" s="183"/>
      <c r="E207" s="183"/>
      <c r="F207" s="183"/>
      <c r="G207" s="183"/>
      <c r="H207" s="183"/>
      <c r="I207" s="183"/>
      <c r="J207" s="183"/>
    </row>
  </sheetData>
  <sheetProtection/>
  <mergeCells count="108">
    <mergeCell ref="A109:A110"/>
    <mergeCell ref="A111:A112"/>
    <mergeCell ref="A113:A114"/>
    <mergeCell ref="A115:A116"/>
    <mergeCell ref="F119:I119"/>
    <mergeCell ref="A90:A93"/>
    <mergeCell ref="A94:A95"/>
    <mergeCell ref="A96:A100"/>
    <mergeCell ref="A101:A104"/>
    <mergeCell ref="A105:A106"/>
    <mergeCell ref="A107:A108"/>
    <mergeCell ref="G82:G83"/>
    <mergeCell ref="H82:H83"/>
    <mergeCell ref="I82:J82"/>
    <mergeCell ref="B84:E84"/>
    <mergeCell ref="A85:A86"/>
    <mergeCell ref="A87:A89"/>
    <mergeCell ref="A79:J79"/>
    <mergeCell ref="A80:J80"/>
    <mergeCell ref="A81:A83"/>
    <mergeCell ref="B81:E81"/>
    <mergeCell ref="F81:J81"/>
    <mergeCell ref="B82:B83"/>
    <mergeCell ref="C82:C83"/>
    <mergeCell ref="D82:D83"/>
    <mergeCell ref="E82:E83"/>
    <mergeCell ref="F82:F83"/>
    <mergeCell ref="A37:A39"/>
    <mergeCell ref="A40:A44"/>
    <mergeCell ref="A45:A50"/>
    <mergeCell ref="A51:A53"/>
    <mergeCell ref="F56:I56"/>
    <mergeCell ref="A14:A18"/>
    <mergeCell ref="A19:A22"/>
    <mergeCell ref="A23:A25"/>
    <mergeCell ref="A26:A29"/>
    <mergeCell ref="A30:A32"/>
    <mergeCell ref="A33:A36"/>
    <mergeCell ref="G4:G5"/>
    <mergeCell ref="H4:H5"/>
    <mergeCell ref="I4:J4"/>
    <mergeCell ref="B6:E6"/>
    <mergeCell ref="A7:A10"/>
    <mergeCell ref="A11:A13"/>
    <mergeCell ref="A1:J1"/>
    <mergeCell ref="A2:J2"/>
    <mergeCell ref="A3:A5"/>
    <mergeCell ref="B3:E3"/>
    <mergeCell ref="F3:J3"/>
    <mergeCell ref="B4:B5"/>
    <mergeCell ref="C4:C5"/>
    <mergeCell ref="D4:D5"/>
    <mergeCell ref="E4:E5"/>
    <mergeCell ref="F4:F5"/>
    <mergeCell ref="A123:J123"/>
    <mergeCell ref="A124:J124"/>
    <mergeCell ref="A125:A127"/>
    <mergeCell ref="B125:E125"/>
    <mergeCell ref="F125:J125"/>
    <mergeCell ref="B126:B127"/>
    <mergeCell ref="C126:C127"/>
    <mergeCell ref="D126:D127"/>
    <mergeCell ref="E126:E127"/>
    <mergeCell ref="F126:F127"/>
    <mergeCell ref="A146:A147"/>
    <mergeCell ref="G126:G127"/>
    <mergeCell ref="H126:H127"/>
    <mergeCell ref="I126:J126"/>
    <mergeCell ref="B128:E128"/>
    <mergeCell ref="A129:A130"/>
    <mergeCell ref="A131:A132"/>
    <mergeCell ref="A148:A149"/>
    <mergeCell ref="A150:A152"/>
    <mergeCell ref="A153:A154"/>
    <mergeCell ref="A155:A157"/>
    <mergeCell ref="F160:I160"/>
    <mergeCell ref="A133:A134"/>
    <mergeCell ref="A135:A136"/>
    <mergeCell ref="A137:A138"/>
    <mergeCell ref="A139:A143"/>
    <mergeCell ref="A144:A145"/>
    <mergeCell ref="A163:J163"/>
    <mergeCell ref="A164:J164"/>
    <mergeCell ref="A165:A167"/>
    <mergeCell ref="B165:E165"/>
    <mergeCell ref="F165:J165"/>
    <mergeCell ref="B166:B167"/>
    <mergeCell ref="C166:C167"/>
    <mergeCell ref="D166:D167"/>
    <mergeCell ref="E166:E167"/>
    <mergeCell ref="F166:F167"/>
    <mergeCell ref="A186:A189"/>
    <mergeCell ref="G166:G167"/>
    <mergeCell ref="H166:H167"/>
    <mergeCell ref="I166:J166"/>
    <mergeCell ref="B168:E168"/>
    <mergeCell ref="A169:A170"/>
    <mergeCell ref="A174:A175"/>
    <mergeCell ref="A190:A191"/>
    <mergeCell ref="A192:A193"/>
    <mergeCell ref="A194:A196"/>
    <mergeCell ref="A197:A202"/>
    <mergeCell ref="F205:I205"/>
    <mergeCell ref="A176:A177"/>
    <mergeCell ref="A178:A179"/>
    <mergeCell ref="A180:A181"/>
    <mergeCell ref="A182:A183"/>
    <mergeCell ref="A184:A185"/>
  </mergeCells>
  <printOptions/>
  <pageMargins left="0.17" right="0.17" top="0.17" bottom="0.16" header="0.17" footer="0.16"/>
  <pageSetup horizontalDpi="600" verticalDpi="600" orientation="landscape" paperSize="9" scale="88" r:id="rId1"/>
  <rowBreaks count="2" manualBreakCount="2">
    <brk id="44" max="9" man="1"/>
    <brk id="162" max="9" man="1"/>
  </rowBreaks>
  <ignoredErrors>
    <ignoredError sqref="J86:J87 J95:J96 J10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ТСЖ Сибирь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2022-01-26T03:41:36Z</cp:lastPrinted>
  <dcterms:created xsi:type="dcterms:W3CDTF">2010-06-22T06:42:29Z</dcterms:created>
  <dcterms:modified xsi:type="dcterms:W3CDTF">2022-03-04T09:49:52Z</dcterms:modified>
  <cp:category/>
  <cp:version/>
  <cp:contentType/>
  <cp:contentStatus/>
</cp:coreProperties>
</file>