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ремонт'!$A$1:$J$291</definedName>
  </definedNames>
  <calcPr fullCalcOnLoad="1"/>
</workbook>
</file>

<file path=xl/sharedStrings.xml><?xml version="1.0" encoding="utf-8"?>
<sst xmlns="http://schemas.openxmlformats.org/spreadsheetml/2006/main" count="279" uniqueCount="93">
  <si>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</si>
  <si>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</si>
  <si>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</si>
  <si>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</si>
  <si>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</si>
  <si>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</si>
  <si>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</si>
  <si>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</si>
  <si>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</si>
  <si>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</si>
  <si>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</si>
  <si>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</si>
  <si>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</si>
  <si>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</si>
  <si>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</si>
  <si>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</si>
  <si>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</si>
  <si>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</si>
  <si>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</si>
  <si>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</si>
  <si>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</si>
  <si>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</si>
  <si>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ДОХОДЫ </t>
  </si>
  <si>
    <t xml:space="preserve"> I. по содержанию и текущему ремонту мест общего пользования жилого дома № 6 по ул. 50лет ВЛКСМ</t>
  </si>
  <si>
    <t xml:space="preserve"> </t>
  </si>
  <si>
    <t xml:space="preserve">РАСХОДЫ ПО ООО "ЛИДЕР УК" </t>
  </si>
  <si>
    <t>прочистка дороги от снега вдоль дома (погрузчиком 40 мин.)</t>
  </si>
  <si>
    <t xml:space="preserve">около дома скошена трава </t>
  </si>
  <si>
    <t xml:space="preserve">сброс снега и наледи с  кровли </t>
  </si>
  <si>
    <t>промывка и опрессовка системы отопления</t>
  </si>
  <si>
    <t>эл. энергия (разница между выставленными и оплаченными показаниями)</t>
  </si>
  <si>
    <t>содержание УК</t>
  </si>
  <si>
    <t>вывоз твердых бытовых отходов</t>
  </si>
  <si>
    <t>вывоз твердых коммунальных отходов</t>
  </si>
  <si>
    <t>прочистка дороги от снега вдоль дома (погрузчиком 15 мин.)</t>
  </si>
  <si>
    <t>факт недоплата, переплата  (-/+)</t>
  </si>
  <si>
    <t xml:space="preserve">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</si>
  <si>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</si>
  <si>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</si>
  <si>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переходящий остаток на 2019 год</t>
  </si>
  <si>
    <t>1 эт. - установка перил в подъезде                                    (плаха 2м.*0,04м.*0,05м. - 1 шт.)</t>
  </si>
  <si>
    <t>услуги ООО "РИЦ"</t>
  </si>
  <si>
    <t>удаление надписей на фасаде дома, в кол-ве - 16 шт.</t>
  </si>
  <si>
    <t>Iп. -  замена эл. лампочки 40 Вт. - 1 шт.</t>
  </si>
  <si>
    <t>т/узел - замена дискового затвора d 50 - 1 шт.</t>
  </si>
  <si>
    <t>закрыт чердачный люк - установлена клямка - 1 шт., гвозди</t>
  </si>
  <si>
    <t xml:space="preserve">установка уличного освещения (светильник - 1 шт., фотореле - 1 шт., провод - 14м., эн. сберег. лампа 45 Вт. - 1 шт., клемма - 1 шт., клипсы, дюбеля, саморезы)                  </t>
  </si>
  <si>
    <t xml:space="preserve">1 эт. - замена эл. патрона - 1 шт., эл. лампочки 40 Вт. - 1 шт. </t>
  </si>
  <si>
    <t>переходящий остаток на 2020 год</t>
  </si>
  <si>
    <t xml:space="preserve">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</si>
  <si>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</si>
  <si>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</si>
  <si>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замена эл. патрона - 1 шт.</t>
  </si>
  <si>
    <t>прочистка снега погрузчиком 35 мин.</t>
  </si>
  <si>
    <t>установлен аншлаг - 1 шт.</t>
  </si>
  <si>
    <t>поверка ОДПУ ХВС d 15 мм. - 1 шт.</t>
  </si>
  <si>
    <t>монтаж обводной на ОДПУ ХВС (тройник - 3 шт., соединение - 6 шт., шар. кран d 26 - 2шт., шар. кран d 20 - 2шт., лен, герметик)</t>
  </si>
  <si>
    <t>кв. № 4 - вызов аварийной службы</t>
  </si>
  <si>
    <t>установка скамейки около дома - 1 шт.</t>
  </si>
  <si>
    <t>кв. № 4 - в тех подполье на вводе ХВС - замена шар. крана d 32 мм - 1шт., переходник - 2 шт., лен, герметик</t>
  </si>
  <si>
    <t>кв. № 4 - замена ст. канализации d 100мм. - 1м, d 50 - 1.5м.</t>
  </si>
  <si>
    <t xml:space="preserve">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</si>
  <si>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остаток с 2019 года                                                   </t>
  </si>
  <si>
    <t>2020 г.</t>
  </si>
  <si>
    <t>эл. энергия (сверхнормативный ОДН по ОДПУ)</t>
  </si>
  <si>
    <t>прочистка снега погрузчиком 1 час.</t>
  </si>
  <si>
    <t>прочистка снега погрузчиком 22 мин.</t>
  </si>
  <si>
    <t>выведена розетка на 2 этаже</t>
  </si>
  <si>
    <r>
      <t>сброс снега и наледи с  кровли (200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</si>
  <si>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переходящий остаток на 2021 год</t>
  </si>
  <si>
    <t>чердак - течь разводки отопления (вызов после работы - 2 раза)</t>
  </si>
  <si>
    <t>дезинфекция МОП МКД</t>
  </si>
  <si>
    <t xml:space="preserve">чердак (кв. № 4) - ремонтные работы разводки отопления </t>
  </si>
  <si>
    <t>т/узел - замена навесного замка - 1 шт.</t>
  </si>
  <si>
    <t xml:space="preserve">очистка от мусора ОДПУ по эл. энергии </t>
  </si>
  <si>
    <t>уличное освещение - замена светодиодной лампы 20 Вт. - 1 шт.</t>
  </si>
  <si>
    <t>ремонт подъезда</t>
  </si>
  <si>
    <r>
      <t>сброс снега и наледи с  кровли (34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</si>
  <si>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очистка подъездного козырька от снега</t>
  </si>
  <si>
    <t>прочистка снега погрузчиком 15 мин.</t>
  </si>
  <si>
    <t xml:space="preserve">Составил: инженер-смотритель                                       О.А. Романюк                              </t>
  </si>
  <si>
    <t xml:space="preserve">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</si>
  <si>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</si>
  <si>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</si>
  <si>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</si>
  <si>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монтаж доски объявлений в подъезде, таблички на входную дверь</t>
  </si>
  <si>
    <t>прочистка снега погрузчиком 20 мин.</t>
  </si>
  <si>
    <r>
      <t>сброс снега и наледи с  кровли (100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</si>
  <si>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кв. № 4 - дезинфекция тех. подполья (фенаксин - 2 уп.)</t>
  </si>
  <si>
    <t>прочистка снега погрузчиком 7 мин.</t>
  </si>
  <si>
    <t>окраска фасада, цоколя (водоэмульсионная краска, коллер, кисти, шпатель)</t>
  </si>
  <si>
    <t>заказ реестра собственников</t>
  </si>
  <si>
    <t>открытка А 4 - 1 шт.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</si>
</sst>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₽&quot;"/>
    <numFmt numFmtId="178" formatCode="0.0"/>
  </numFmts>
  <fonts count="7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b/>
      <sz val="12"/>
      <color indexed="36"/>
      <name val="Arial Cyr"/>
      <family val="2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b/>
      <sz val="12"/>
      <color rgb="FF7030A0"/>
      <name val="Arial Cyr"/>
      <family val="2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4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7" fillId="0" borderId="0">
      <alignment horizontal="left" vertical="top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9" fontId="4" fillId="0" borderId="18" xfId="0" applyNumberFormat="1" applyFont="1" applyBorder="1" applyAlignment="1">
      <alignment horizontal="left"/>
    </xf>
    <xf numFmtId="0" fontId="5" fillId="32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/>
    </xf>
    <xf numFmtId="2" fontId="5" fillId="0" borderId="3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 wrapText="1"/>
    </xf>
    <xf numFmtId="2" fontId="5" fillId="0" borderId="29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65" fillId="0" borderId="38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1" fillId="0" borderId="42" xfId="0" applyNumberFormat="1" applyFont="1" applyBorder="1" applyAlignment="1">
      <alignment horizontal="right"/>
    </xf>
    <xf numFmtId="2" fontId="1" fillId="0" borderId="43" xfId="0" applyNumberFormat="1" applyFont="1" applyBorder="1" applyAlignment="1">
      <alignment horizontal="right"/>
    </xf>
    <xf numFmtId="2" fontId="1" fillId="0" borderId="44" xfId="0" applyNumberFormat="1" applyFont="1" applyBorder="1" applyAlignment="1">
      <alignment horizontal="right"/>
    </xf>
    <xf numFmtId="0" fontId="4" fillId="33" borderId="24" xfId="0" applyFont="1" applyFill="1" applyBorder="1" applyAlignment="1">
      <alignment horizontal="left" wrapText="1"/>
    </xf>
    <xf numFmtId="2" fontId="4" fillId="0" borderId="45" xfId="0" applyNumberFormat="1" applyFont="1" applyBorder="1" applyAlignment="1">
      <alignment horizontal="left" wrapText="1"/>
    </xf>
    <xf numFmtId="2" fontId="5" fillId="0" borderId="31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2" fontId="5" fillId="0" borderId="46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2" fontId="5" fillId="0" borderId="48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left" wrapText="1"/>
    </xf>
    <xf numFmtId="2" fontId="4" fillId="0" borderId="50" xfId="0" applyNumberFormat="1" applyFont="1" applyBorder="1" applyAlignment="1">
      <alignment horizontal="left" wrapText="1"/>
    </xf>
    <xf numFmtId="2" fontId="5" fillId="34" borderId="20" xfId="0" applyNumberFormat="1" applyFont="1" applyFill="1" applyBorder="1" applyAlignment="1">
      <alignment vertical="center" wrapText="1"/>
    </xf>
    <xf numFmtId="2" fontId="4" fillId="0" borderId="49" xfId="0" applyNumberFormat="1" applyFont="1" applyBorder="1" applyAlignment="1">
      <alignment vertical="center"/>
    </xf>
    <xf numFmtId="2" fontId="4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horizontal="right" vertical="center" wrapText="1"/>
    </xf>
    <xf numFmtId="2" fontId="65" fillId="0" borderId="19" xfId="0" applyNumberFormat="1" applyFont="1" applyBorder="1" applyAlignment="1">
      <alignment horizontal="right" vertical="center"/>
    </xf>
    <xf numFmtId="2" fontId="1" fillId="32" borderId="20" xfId="0" applyNumberFormat="1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2" fontId="1" fillId="34" borderId="13" xfId="0" applyNumberFormat="1" applyFont="1" applyFill="1" applyBorder="1" applyAlignment="1">
      <alignment vertical="center"/>
    </xf>
    <xf numFmtId="0" fontId="4" fillId="33" borderId="51" xfId="0" applyFont="1" applyFill="1" applyBorder="1" applyAlignment="1">
      <alignment horizontal="left" wrapText="1"/>
    </xf>
    <xf numFmtId="0" fontId="4" fillId="33" borderId="24" xfId="0" applyNumberFormat="1" applyFont="1" applyFill="1" applyBorder="1" applyAlignment="1">
      <alignment horizontal="right" vertical="center"/>
    </xf>
    <xf numFmtId="2" fontId="5" fillId="0" borderId="53" xfId="0" applyNumberFormat="1" applyFont="1" applyBorder="1" applyAlignment="1">
      <alignment horizontal="right"/>
    </xf>
    <xf numFmtId="2" fontId="1" fillId="32" borderId="44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vertical="center" wrapText="1"/>
    </xf>
    <xf numFmtId="2" fontId="4" fillId="0" borderId="54" xfId="0" applyNumberFormat="1" applyFont="1" applyBorder="1" applyAlignment="1">
      <alignment horizontal="left" wrapText="1"/>
    </xf>
    <xf numFmtId="0" fontId="4" fillId="33" borderId="52" xfId="0" applyNumberFormat="1" applyFont="1" applyFill="1" applyBorder="1" applyAlignment="1">
      <alignment horizontal="right" vertical="center"/>
    </xf>
    <xf numFmtId="2" fontId="5" fillId="0" borderId="3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51" xfId="0" applyNumberFormat="1" applyFont="1" applyBorder="1" applyAlignment="1">
      <alignment vertical="center"/>
    </xf>
    <xf numFmtId="0" fontId="4" fillId="0" borderId="5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66" fillId="0" borderId="31" xfId="0" applyNumberFormat="1" applyFont="1" applyBorder="1" applyAlignment="1">
      <alignment/>
    </xf>
    <xf numFmtId="2" fontId="66" fillId="0" borderId="32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1" xfId="0" applyNumberFormat="1" applyFont="1" applyBorder="1" applyAlignment="1">
      <alignment horizontal="right"/>
    </xf>
    <xf numFmtId="2" fontId="66" fillId="0" borderId="32" xfId="0" applyNumberFormat="1" applyFont="1" applyBorder="1" applyAlignment="1">
      <alignment/>
    </xf>
    <xf numFmtId="2" fontId="66" fillId="0" borderId="4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2" fontId="66" fillId="0" borderId="39" xfId="0" applyNumberFormat="1" applyFont="1" applyBorder="1" applyAlignment="1">
      <alignment horizontal="right"/>
    </xf>
    <xf numFmtId="2" fontId="66" fillId="0" borderId="4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/>
    </xf>
    <xf numFmtId="2" fontId="66" fillId="0" borderId="34" xfId="0" applyNumberFormat="1" applyFont="1" applyBorder="1" applyAlignment="1">
      <alignment horizontal="right"/>
    </xf>
    <xf numFmtId="2" fontId="66" fillId="0" borderId="35" xfId="0" applyNumberFormat="1" applyFont="1" applyBorder="1" applyAlignment="1">
      <alignment horizontal="right"/>
    </xf>
    <xf numFmtId="2" fontId="66" fillId="0" borderId="36" xfId="0" applyNumberFormat="1" applyFont="1" applyBorder="1" applyAlignment="1">
      <alignment horizontal="right"/>
    </xf>
    <xf numFmtId="2" fontId="66" fillId="0" borderId="35" xfId="0" applyNumberFormat="1" applyFont="1" applyBorder="1" applyAlignment="1">
      <alignment horizontal="right" wrapText="1"/>
    </xf>
    <xf numFmtId="2" fontId="67" fillId="0" borderId="34" xfId="0" applyNumberFormat="1" applyFont="1" applyBorder="1" applyAlignment="1">
      <alignment horizontal="right"/>
    </xf>
    <xf numFmtId="2" fontId="67" fillId="0" borderId="35" xfId="0" applyNumberFormat="1" applyFont="1" applyBorder="1" applyAlignment="1">
      <alignment horizontal="right"/>
    </xf>
    <xf numFmtId="2" fontId="67" fillId="0" borderId="34" xfId="0" applyNumberFormat="1" applyFont="1" applyBorder="1" applyAlignment="1">
      <alignment horizontal="right" wrapText="1"/>
    </xf>
    <xf numFmtId="2" fontId="67" fillId="0" borderId="35" xfId="0" applyNumberFormat="1" applyFont="1" applyBorder="1" applyAlignment="1">
      <alignment horizontal="right" wrapText="1"/>
    </xf>
    <xf numFmtId="2" fontId="7" fillId="36" borderId="55" xfId="0" applyNumberFormat="1" applyFont="1" applyFill="1" applyBorder="1" applyAlignment="1" applyProtection="1">
      <alignment horizontal="right" vertical="top" wrapText="1"/>
      <protection/>
    </xf>
    <xf numFmtId="2" fontId="7" fillId="36" borderId="2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left" wrapText="1"/>
    </xf>
    <xf numFmtId="1" fontId="4" fillId="33" borderId="24" xfId="0" applyNumberFormat="1" applyFont="1" applyFill="1" applyBorder="1" applyAlignment="1">
      <alignment horizontal="right" vertical="center"/>
    </xf>
    <xf numFmtId="2" fontId="4" fillId="0" borderId="36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2" fontId="66" fillId="0" borderId="32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/>
    </xf>
    <xf numFmtId="2" fontId="66" fillId="0" borderId="40" xfId="0" applyNumberFormat="1" applyFont="1" applyBorder="1" applyAlignment="1">
      <alignment/>
    </xf>
    <xf numFmtId="0" fontId="8" fillId="0" borderId="28" xfId="37" applyFont="1" applyBorder="1" applyAlignment="1" quotePrefix="1">
      <alignment horizontal="right" vertical="top" wrapText="1"/>
      <protection/>
    </xf>
    <xf numFmtId="2" fontId="7" fillId="0" borderId="28" xfId="44" applyNumberFormat="1" applyFont="1" applyBorder="1" applyAlignment="1">
      <alignment horizontal="right" vertical="top" wrapText="1"/>
      <protection/>
    </xf>
    <xf numFmtId="0" fontId="4" fillId="33" borderId="51" xfId="0" applyNumberFormat="1" applyFont="1" applyFill="1" applyBorder="1" applyAlignment="1">
      <alignment vertical="center"/>
    </xf>
    <xf numFmtId="2" fontId="66" fillId="0" borderId="40" xfId="0" applyNumberFormat="1" applyFont="1" applyBorder="1" applyAlignment="1">
      <alignment/>
    </xf>
    <xf numFmtId="2" fontId="66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2" fontId="66" fillId="0" borderId="4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2" fontId="66" fillId="0" borderId="39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/>
    </xf>
    <xf numFmtId="2" fontId="66" fillId="0" borderId="40" xfId="0" applyNumberFormat="1" applyFont="1" applyBorder="1" applyAlignment="1">
      <alignment horizontal="right"/>
    </xf>
    <xf numFmtId="1" fontId="4" fillId="0" borderId="51" xfId="0" applyNumberFormat="1" applyFont="1" applyBorder="1" applyAlignment="1">
      <alignment vertical="center"/>
    </xf>
    <xf numFmtId="0" fontId="4" fillId="33" borderId="45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vertical="center"/>
    </xf>
    <xf numFmtId="0" fontId="67" fillId="33" borderId="51" xfId="0" applyNumberFormat="1" applyFont="1" applyFill="1" applyBorder="1" applyAlignment="1">
      <alignment vertical="center"/>
    </xf>
    <xf numFmtId="0" fontId="7" fillId="0" borderId="28" xfId="37" applyFont="1" applyBorder="1" applyAlignment="1" quotePrefix="1">
      <alignment horizontal="right" vertical="top" wrapText="1"/>
      <protection/>
    </xf>
    <xf numFmtId="2" fontId="43" fillId="0" borderId="56" xfId="44" applyNumberFormat="1" applyFont="1" applyBorder="1" applyAlignment="1">
      <alignment horizontal="right" vertical="top" wrapText="1"/>
      <protection/>
    </xf>
    <xf numFmtId="2" fontId="43" fillId="0" borderId="28" xfId="44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2" fontId="4" fillId="0" borderId="36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left" wrapText="1"/>
    </xf>
    <xf numFmtId="2" fontId="4" fillId="33" borderId="57" xfId="0" applyNumberFormat="1" applyFont="1" applyFill="1" applyBorder="1" applyAlignment="1">
      <alignment horizontal="left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52" xfId="0" applyFont="1" applyFill="1" applyBorder="1" applyAlignment="1">
      <alignment horizontal="left" wrapText="1"/>
    </xf>
    <xf numFmtId="0" fontId="67" fillId="33" borderId="52" xfId="0" applyFont="1" applyFill="1" applyBorder="1" applyAlignment="1">
      <alignment horizontal="left" wrapText="1"/>
    </xf>
    <xf numFmtId="0" fontId="4" fillId="33" borderId="58" xfId="0" applyFont="1" applyFill="1" applyBorder="1" applyAlignment="1">
      <alignment horizontal="left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/>
    </xf>
    <xf numFmtId="2" fontId="1" fillId="0" borderId="26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48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32" borderId="20" xfId="0" applyNumberFormat="1" applyFont="1" applyFill="1" applyBorder="1" applyAlignment="1">
      <alignment horizontal="right"/>
    </xf>
    <xf numFmtId="2" fontId="4" fillId="33" borderId="49" xfId="0" applyNumberFormat="1" applyFont="1" applyFill="1" applyBorder="1" applyAlignment="1">
      <alignment vertical="center"/>
    </xf>
    <xf numFmtId="2" fontId="4" fillId="33" borderId="51" xfId="0" applyNumberFormat="1" applyFont="1" applyFill="1" applyBorder="1" applyAlignment="1">
      <alignment vertical="center"/>
    </xf>
    <xf numFmtId="2" fontId="4" fillId="33" borderId="24" xfId="0" applyNumberFormat="1" applyFont="1" applyFill="1" applyBorder="1" applyAlignment="1">
      <alignment horizontal="left" vertical="center" wrapText="1"/>
    </xf>
    <xf numFmtId="2" fontId="4" fillId="33" borderId="36" xfId="0" applyNumberFormat="1" applyFont="1" applyFill="1" applyBorder="1" applyAlignment="1">
      <alignment horizontal="left" vertical="center" wrapText="1"/>
    </xf>
    <xf numFmtId="2" fontId="4" fillId="33" borderId="52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2" fontId="67" fillId="33" borderId="51" xfId="0" applyNumberFormat="1" applyFont="1" applyFill="1" applyBorder="1" applyAlignment="1">
      <alignment vertical="center"/>
    </xf>
    <xf numFmtId="0" fontId="67" fillId="33" borderId="14" xfId="0" applyFont="1" applyFill="1" applyBorder="1" applyAlignment="1">
      <alignment horizontal="left" wrapText="1"/>
    </xf>
    <xf numFmtId="1" fontId="67" fillId="33" borderId="24" xfId="0" applyNumberFormat="1" applyFont="1" applyFill="1" applyBorder="1" applyAlignment="1">
      <alignment horizontal="right" vertical="center"/>
    </xf>
    <xf numFmtId="2" fontId="67" fillId="33" borderId="52" xfId="0" applyNumberFormat="1" applyFont="1" applyFill="1" applyBorder="1" applyAlignment="1">
      <alignment horizontal="left" vertical="center" wrapText="1"/>
    </xf>
    <xf numFmtId="2" fontId="66" fillId="0" borderId="38" xfId="0" applyNumberFormat="1" applyFont="1" applyBorder="1" applyAlignment="1">
      <alignment horizontal="left"/>
    </xf>
    <xf numFmtId="2" fontId="66" fillId="0" borderId="19" xfId="0" applyNumberFormat="1" applyFont="1" applyBorder="1" applyAlignment="1">
      <alignment horizontal="right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41" xfId="0" applyFont="1" applyBorder="1" applyAlignment="1">
      <alignment/>
    </xf>
    <xf numFmtId="0" fontId="69" fillId="0" borderId="42" xfId="0" applyFont="1" applyBorder="1" applyAlignment="1">
      <alignment/>
    </xf>
    <xf numFmtId="0" fontId="69" fillId="0" borderId="43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34" xfId="0" applyFont="1" applyBorder="1" applyAlignment="1">
      <alignment/>
    </xf>
    <xf numFmtId="49" fontId="67" fillId="0" borderId="18" xfId="0" applyNumberFormat="1" applyFont="1" applyBorder="1" applyAlignment="1">
      <alignment horizontal="left"/>
    </xf>
    <xf numFmtId="0" fontId="70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0" xfId="0" applyFont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2" fontId="71" fillId="0" borderId="0" xfId="44" applyNumberFormat="1" applyFont="1" applyBorder="1" applyAlignment="1">
      <alignment horizontal="right" vertical="top" wrapText="1"/>
      <protection/>
    </xf>
    <xf numFmtId="2" fontId="66" fillId="0" borderId="35" xfId="0" applyNumberFormat="1" applyFont="1" applyBorder="1" applyAlignment="1">
      <alignment/>
    </xf>
    <xf numFmtId="0" fontId="9" fillId="33" borderId="24" xfId="0" applyFont="1" applyFill="1" applyBorder="1" applyAlignment="1">
      <alignment horizontal="left" vertical="center" wrapText="1"/>
    </xf>
    <xf numFmtId="0" fontId="9" fillId="33" borderId="51" xfId="0" applyNumberFormat="1" applyFont="1" applyFill="1" applyBorder="1" applyAlignment="1">
      <alignment vertical="center"/>
    </xf>
    <xf numFmtId="2" fontId="5" fillId="0" borderId="34" xfId="0" applyNumberFormat="1" applyFont="1" applyBorder="1" applyAlignment="1">
      <alignment/>
    </xf>
    <xf numFmtId="2" fontId="7" fillId="0" borderId="39" xfId="44" applyNumberFormat="1" applyFont="1" applyBorder="1" applyAlignment="1">
      <alignment horizontal="right" vertical="top" wrapText="1"/>
      <protection/>
    </xf>
    <xf numFmtId="2" fontId="7" fillId="0" borderId="59" xfId="44" applyNumberFormat="1" applyFont="1" applyBorder="1" applyAlignment="1">
      <alignment horizontal="right" vertical="top" wrapText="1"/>
      <protection/>
    </xf>
    <xf numFmtId="0" fontId="0" fillId="35" borderId="20" xfId="0" applyFont="1" applyFill="1" applyBorder="1" applyAlignment="1">
      <alignment vertical="center"/>
    </xf>
    <xf numFmtId="2" fontId="1" fillId="34" borderId="13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 horizontal="right"/>
    </xf>
    <xf numFmtId="2" fontId="7" fillId="0" borderId="23" xfId="44" applyNumberFormat="1" applyFont="1" applyBorder="1" applyAlignment="1">
      <alignment horizontal="right" vertical="top" wrapText="1"/>
      <protection/>
    </xf>
    <xf numFmtId="2" fontId="66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0" fontId="4" fillId="33" borderId="36" xfId="0" applyFont="1" applyFill="1" applyBorder="1" applyAlignment="1">
      <alignment horizontal="left" wrapText="1"/>
    </xf>
    <xf numFmtId="2" fontId="4" fillId="33" borderId="13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67" fillId="33" borderId="25" xfId="0" applyFont="1" applyFill="1" applyBorder="1" applyAlignment="1">
      <alignment horizontal="left" vertical="center" wrapText="1"/>
    </xf>
    <xf numFmtId="2" fontId="66" fillId="0" borderId="34" xfId="0" applyNumberFormat="1" applyFont="1" applyBorder="1" applyAlignment="1">
      <alignment/>
    </xf>
    <xf numFmtId="2" fontId="66" fillId="0" borderId="21" xfId="0" applyNumberFormat="1" applyFont="1" applyBorder="1" applyAlignment="1">
      <alignment/>
    </xf>
    <xf numFmtId="2" fontId="66" fillId="0" borderId="22" xfId="0" applyNumberFormat="1" applyFont="1" applyBorder="1" applyAlignment="1">
      <alignment horizontal="right"/>
    </xf>
    <xf numFmtId="2" fontId="71" fillId="0" borderId="23" xfId="44" applyNumberFormat="1" applyFont="1" applyBorder="1" applyAlignment="1">
      <alignment horizontal="right" vertical="top" wrapText="1"/>
      <protection/>
    </xf>
    <xf numFmtId="0" fontId="70" fillId="35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7" fillId="36" borderId="60" xfId="0" applyNumberFormat="1" applyFont="1" applyFill="1" applyBorder="1" applyAlignment="1" applyProtection="1">
      <alignment horizontal="right" vertical="top" wrapText="1"/>
      <protection/>
    </xf>
    <xf numFmtId="2" fontId="5" fillId="0" borderId="27" xfId="0" applyNumberFormat="1" applyFont="1" applyBorder="1" applyAlignment="1">
      <alignment/>
    </xf>
    <xf numFmtId="0" fontId="4" fillId="33" borderId="51" xfId="0" applyFont="1" applyFill="1" applyBorder="1" applyAlignment="1">
      <alignment horizontal="left" vertical="center" wrapText="1"/>
    </xf>
    <xf numFmtId="2" fontId="7" fillId="36" borderId="39" xfId="0" applyNumberFormat="1" applyFont="1" applyFill="1" applyBorder="1" applyAlignment="1" applyProtection="1">
      <alignment horizontal="right" vertical="top" wrapText="1"/>
      <protection/>
    </xf>
    <xf numFmtId="2" fontId="7" fillId="0" borderId="33" xfId="44" applyNumberFormat="1" applyFont="1" applyBorder="1" applyAlignment="1">
      <alignment horizontal="right" vertical="top" wrapText="1"/>
      <protection/>
    </xf>
    <xf numFmtId="2" fontId="7" fillId="0" borderId="53" xfId="44" applyNumberFormat="1" applyFont="1" applyBorder="1" applyAlignment="1">
      <alignment horizontal="right" vertical="top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0" fillId="35" borderId="21" xfId="0" applyFont="1" applyFill="1" applyBorder="1" applyAlignment="1">
      <alignment wrapText="1"/>
    </xf>
    <xf numFmtId="0" fontId="70" fillId="35" borderId="22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9" fillId="0" borderId="19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view="pageBreakPreview" zoomScaleSheetLayoutView="100" zoomScalePageLayoutView="0" workbookViewId="0" topLeftCell="A142">
      <selection activeCell="H160" sqref="H160"/>
    </sheetView>
  </sheetViews>
  <sheetFormatPr defaultColWidth="9.00390625" defaultRowHeight="12.75"/>
  <cols>
    <col min="1" max="1" width="23.875" style="0" customWidth="1"/>
    <col min="2" max="2" width="9.625" style="0" customWidth="1"/>
    <col min="3" max="3" width="8.875" style="0" customWidth="1"/>
    <col min="4" max="4" width="8.00390625" style="0" customWidth="1"/>
    <col min="5" max="5" width="10.00390625" style="0" customWidth="1"/>
    <col min="6" max="6" width="9.375" style="0" customWidth="1"/>
    <col min="7" max="7" width="9.625" style="0" customWidth="1"/>
    <col min="8" max="8" width="9.625" style="119" customWidth="1"/>
    <col min="9" max="9" width="43.25390625" style="0" customWidth="1"/>
    <col min="10" max="11" width="9.875" style="0" customWidth="1"/>
    <col min="12" max="12" width="9.00390625" style="0" customWidth="1"/>
  </cols>
  <sheetData>
    <row r="1" spans="1:10" ht="15.75">
      <c r="A1" s="219" t="s">
        <v>36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.75">
      <c r="A2" s="220" t="s">
        <v>23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8.25" customHeight="1" thickBot="1">
      <c r="A3" s="71"/>
      <c r="B3" s="71"/>
      <c r="C3" s="71"/>
      <c r="D3" s="71"/>
      <c r="E3" s="71"/>
      <c r="F3" s="71"/>
      <c r="G3" s="71"/>
      <c r="H3" s="122"/>
      <c r="I3" s="71"/>
      <c r="J3" s="71"/>
    </row>
    <row r="4" spans="1:10" ht="13.5" thickBot="1">
      <c r="A4" s="241"/>
      <c r="B4" s="224" t="s">
        <v>22</v>
      </c>
      <c r="C4" s="225"/>
      <c r="D4" s="225"/>
      <c r="E4" s="226"/>
      <c r="F4" s="224" t="s">
        <v>25</v>
      </c>
      <c r="G4" s="225"/>
      <c r="H4" s="225"/>
      <c r="I4" s="225"/>
      <c r="J4" s="226"/>
    </row>
    <row r="5" spans="1:10" ht="13.5" thickBot="1">
      <c r="A5" s="242"/>
      <c r="B5" s="206" t="s">
        <v>0</v>
      </c>
      <c r="C5" s="237" t="s">
        <v>35</v>
      </c>
      <c r="D5" s="206" t="s">
        <v>1</v>
      </c>
      <c r="E5" s="206" t="s">
        <v>2</v>
      </c>
      <c r="F5" s="206" t="s">
        <v>3</v>
      </c>
      <c r="G5" s="206" t="s">
        <v>4</v>
      </c>
      <c r="H5" s="212" t="s">
        <v>5</v>
      </c>
      <c r="I5" s="231" t="s">
        <v>6</v>
      </c>
      <c r="J5" s="232"/>
    </row>
    <row r="6" spans="1:10" ht="33" customHeight="1" thickBot="1">
      <c r="A6" s="243"/>
      <c r="B6" s="236"/>
      <c r="C6" s="238"/>
      <c r="D6" s="236"/>
      <c r="E6" s="236"/>
      <c r="F6" s="230"/>
      <c r="G6" s="230"/>
      <c r="H6" s="213"/>
      <c r="I6" s="72" t="s">
        <v>7</v>
      </c>
      <c r="J6" s="73" t="s">
        <v>8</v>
      </c>
    </row>
    <row r="7" spans="1:10" ht="13.5" thickBot="1">
      <c r="A7" s="16" t="s">
        <v>37</v>
      </c>
      <c r="B7" s="216"/>
      <c r="C7" s="217"/>
      <c r="D7" s="217"/>
      <c r="E7" s="218"/>
      <c r="F7" s="12"/>
      <c r="G7" s="13"/>
      <c r="H7" s="14"/>
      <c r="I7" s="64" t="s">
        <v>38</v>
      </c>
      <c r="J7" s="52">
        <v>24359.37</v>
      </c>
    </row>
    <row r="8" spans="1:10" ht="13.5" thickBot="1">
      <c r="A8" s="208" t="s">
        <v>9</v>
      </c>
      <c r="B8" s="19">
        <f>17.67*500.7</f>
        <v>8847.369</v>
      </c>
      <c r="C8" s="21">
        <f>E8-B8</f>
        <v>-1461.7290000000003</v>
      </c>
      <c r="D8" s="31"/>
      <c r="E8" s="92">
        <v>7385.64</v>
      </c>
      <c r="F8" s="39">
        <f>B8*1</f>
        <v>8847.369</v>
      </c>
      <c r="G8" s="22">
        <f>8.78*500.7</f>
        <v>4396.146</v>
      </c>
      <c r="H8" s="21">
        <f>F8-G8+C8</f>
        <v>2989.4940000000006</v>
      </c>
      <c r="I8" s="51" t="s">
        <v>41</v>
      </c>
      <c r="J8" s="53">
        <f>1.15*500.7</f>
        <v>575.805</v>
      </c>
    </row>
    <row r="9" spans="1:10" ht="12.75">
      <c r="A9" s="207"/>
      <c r="B9" s="45"/>
      <c r="C9" s="25"/>
      <c r="D9" s="25"/>
      <c r="E9" s="26"/>
      <c r="F9" s="77"/>
      <c r="G9" s="78"/>
      <c r="H9" s="26"/>
      <c r="I9" s="18" t="s">
        <v>31</v>
      </c>
      <c r="J9" s="54">
        <f>2.62*500.7</f>
        <v>1311.834</v>
      </c>
    </row>
    <row r="10" spans="1:10" ht="12.75">
      <c r="A10" s="207"/>
      <c r="B10" s="37"/>
      <c r="C10" s="34"/>
      <c r="D10" s="34"/>
      <c r="E10" s="35"/>
      <c r="F10" s="82"/>
      <c r="G10" s="83"/>
      <c r="H10" s="35"/>
      <c r="I10" s="18" t="s">
        <v>33</v>
      </c>
      <c r="J10" s="54">
        <f>1.21*500.7</f>
        <v>605.847</v>
      </c>
    </row>
    <row r="11" spans="1:10" ht="24.75" thickBot="1">
      <c r="A11" s="207"/>
      <c r="B11" s="36"/>
      <c r="C11" s="34"/>
      <c r="D11" s="34"/>
      <c r="E11" s="35"/>
      <c r="F11" s="82"/>
      <c r="G11" s="80"/>
      <c r="H11" s="35"/>
      <c r="I11" s="44" t="s">
        <v>34</v>
      </c>
      <c r="J11" s="69">
        <v>375</v>
      </c>
    </row>
    <row r="12" spans="1:10" ht="13.5" thickBot="1">
      <c r="A12" s="208" t="s">
        <v>10</v>
      </c>
      <c r="B12" s="19">
        <f>17.67*500.7</f>
        <v>8847.369</v>
      </c>
      <c r="C12" s="21">
        <f>E12-B12</f>
        <v>-785.0790000000006</v>
      </c>
      <c r="D12" s="49"/>
      <c r="E12" s="93">
        <v>8062.29</v>
      </c>
      <c r="F12" s="39">
        <f>B12*1</f>
        <v>8847.369</v>
      </c>
      <c r="G12" s="22">
        <f>8.78*500.7</f>
        <v>4396.146</v>
      </c>
      <c r="H12" s="21">
        <f>F12-G12+C12</f>
        <v>3666.1440000000002</v>
      </c>
      <c r="I12" s="51" t="s">
        <v>41</v>
      </c>
      <c r="J12" s="53">
        <f>1.15*500.7</f>
        <v>575.805</v>
      </c>
    </row>
    <row r="13" spans="1:10" ht="12.75">
      <c r="A13" s="207"/>
      <c r="B13" s="37"/>
      <c r="C13" s="34"/>
      <c r="D13" s="34"/>
      <c r="E13" s="35"/>
      <c r="F13" s="82"/>
      <c r="G13" s="83"/>
      <c r="H13" s="35"/>
      <c r="I13" s="18" t="s">
        <v>31</v>
      </c>
      <c r="J13" s="54">
        <f>2.62*500.7</f>
        <v>1311.834</v>
      </c>
    </row>
    <row r="14" spans="1:10" ht="13.5" thickBot="1">
      <c r="A14" s="207"/>
      <c r="B14" s="37"/>
      <c r="C14" s="34"/>
      <c r="D14" s="34"/>
      <c r="E14" s="35"/>
      <c r="F14" s="82"/>
      <c r="G14" s="83"/>
      <c r="H14" s="35"/>
      <c r="I14" s="18" t="s">
        <v>33</v>
      </c>
      <c r="J14" s="54">
        <f>1.21*500.7</f>
        <v>605.847</v>
      </c>
    </row>
    <row r="15" spans="1:10" ht="13.5" thickBot="1">
      <c r="A15" s="208" t="s">
        <v>11</v>
      </c>
      <c r="B15" s="19">
        <f>17.67*500.7</f>
        <v>8847.369</v>
      </c>
      <c r="C15" s="21">
        <f>E15-B15</f>
        <v>-2846.8190000000004</v>
      </c>
      <c r="D15" s="49"/>
      <c r="E15" s="93">
        <v>6000.55</v>
      </c>
      <c r="F15" s="39">
        <f>B15*1</f>
        <v>8847.369</v>
      </c>
      <c r="G15" s="22">
        <f>8.78*500.7</f>
        <v>4396.146</v>
      </c>
      <c r="H15" s="21">
        <f>F15-G15+C15</f>
        <v>1604.4040000000005</v>
      </c>
      <c r="I15" s="51" t="s">
        <v>41</v>
      </c>
      <c r="J15" s="53">
        <f>1.15*500.7</f>
        <v>575.805</v>
      </c>
    </row>
    <row r="16" spans="1:10" ht="12.75">
      <c r="A16" s="207"/>
      <c r="B16" s="24"/>
      <c r="C16" s="25"/>
      <c r="D16" s="25"/>
      <c r="E16" s="26"/>
      <c r="F16" s="77"/>
      <c r="G16" s="75"/>
      <c r="H16" s="26"/>
      <c r="I16" s="18" t="s">
        <v>31</v>
      </c>
      <c r="J16" s="54">
        <f>2.62*500.7</f>
        <v>1311.834</v>
      </c>
    </row>
    <row r="17" spans="1:10" ht="12.75">
      <c r="A17" s="207"/>
      <c r="B17" s="36"/>
      <c r="C17" s="34"/>
      <c r="D17" s="34"/>
      <c r="E17" s="35"/>
      <c r="F17" s="82"/>
      <c r="G17" s="80"/>
      <c r="H17" s="35"/>
      <c r="I17" s="18" t="s">
        <v>33</v>
      </c>
      <c r="J17" s="54">
        <f>1.21*500.7</f>
        <v>605.847</v>
      </c>
    </row>
    <row r="18" spans="1:10" ht="24">
      <c r="A18" s="207"/>
      <c r="B18" s="36"/>
      <c r="C18" s="34"/>
      <c r="D18" s="34"/>
      <c r="E18" s="35"/>
      <c r="F18" s="82"/>
      <c r="G18" s="80"/>
      <c r="H18" s="35"/>
      <c r="I18" s="18" t="s">
        <v>40</v>
      </c>
      <c r="J18" s="69">
        <v>26</v>
      </c>
    </row>
    <row r="19" spans="1:10" ht="24">
      <c r="A19" s="207"/>
      <c r="B19" s="36"/>
      <c r="C19" s="34"/>
      <c r="D19" s="34"/>
      <c r="E19" s="35"/>
      <c r="F19" s="82"/>
      <c r="G19" s="80"/>
      <c r="H19" s="35"/>
      <c r="I19" s="44" t="s">
        <v>34</v>
      </c>
      <c r="J19" s="69">
        <v>375</v>
      </c>
    </row>
    <row r="20" spans="1:10" ht="13.5" thickBot="1">
      <c r="A20" s="209"/>
      <c r="B20" s="84"/>
      <c r="C20" s="85"/>
      <c r="D20" s="85"/>
      <c r="E20" s="86"/>
      <c r="F20" s="84"/>
      <c r="G20" s="87"/>
      <c r="H20" s="30"/>
      <c r="I20" s="18" t="s">
        <v>28</v>
      </c>
      <c r="J20" s="55">
        <v>2993</v>
      </c>
    </row>
    <row r="21" spans="1:10" ht="13.5" thickBot="1">
      <c r="A21" s="208" t="s">
        <v>12</v>
      </c>
      <c r="B21" s="19">
        <f>17.67*500.7</f>
        <v>8847.369</v>
      </c>
      <c r="C21" s="21">
        <f>E21-B21</f>
        <v>3112.151</v>
      </c>
      <c r="D21" s="31"/>
      <c r="E21" s="21">
        <v>11959.52</v>
      </c>
      <c r="F21" s="39">
        <f>B21*1</f>
        <v>8847.369</v>
      </c>
      <c r="G21" s="22">
        <f>8.78*500.7</f>
        <v>4396.146</v>
      </c>
      <c r="H21" s="21">
        <f>F21-G21+C21</f>
        <v>7563.374000000001</v>
      </c>
      <c r="I21" s="51" t="s">
        <v>41</v>
      </c>
      <c r="J21" s="53">
        <f>1.15*500.7</f>
        <v>575.805</v>
      </c>
    </row>
    <row r="22" spans="1:10" ht="12.75">
      <c r="A22" s="207"/>
      <c r="B22" s="79"/>
      <c r="C22" s="80"/>
      <c r="D22" s="80"/>
      <c r="E22" s="81"/>
      <c r="F22" s="82"/>
      <c r="G22" s="83"/>
      <c r="H22" s="35"/>
      <c r="I22" s="18" t="s">
        <v>31</v>
      </c>
      <c r="J22" s="54">
        <f>2.62*500.7</f>
        <v>1311.834</v>
      </c>
    </row>
    <row r="23" spans="1:10" ht="12.75">
      <c r="A23" s="207"/>
      <c r="B23" s="79"/>
      <c r="C23" s="80"/>
      <c r="D23" s="80"/>
      <c r="E23" s="81"/>
      <c r="F23" s="82"/>
      <c r="G23" s="83"/>
      <c r="H23" s="35"/>
      <c r="I23" s="18" t="s">
        <v>33</v>
      </c>
      <c r="J23" s="54">
        <f>1.21*500.7</f>
        <v>605.847</v>
      </c>
    </row>
    <row r="24" spans="1:10" ht="24.75" thickBot="1">
      <c r="A24" s="209"/>
      <c r="B24" s="84"/>
      <c r="C24" s="85"/>
      <c r="D24" s="85"/>
      <c r="E24" s="86"/>
      <c r="F24" s="84"/>
      <c r="G24" s="87"/>
      <c r="H24" s="30"/>
      <c r="I24" s="18" t="s">
        <v>42</v>
      </c>
      <c r="J24" s="69">
        <f>16*15</f>
        <v>240</v>
      </c>
    </row>
    <row r="25" spans="1:10" ht="13.5" thickBot="1">
      <c r="A25" s="206" t="s">
        <v>13</v>
      </c>
      <c r="B25" s="19">
        <f>17.67*500.7</f>
        <v>8847.369</v>
      </c>
      <c r="C25" s="21">
        <f>E25-B25</f>
        <v>-2643.1090000000004</v>
      </c>
      <c r="D25" s="32"/>
      <c r="E25" s="21">
        <v>6204.26</v>
      </c>
      <c r="F25" s="39">
        <f>B25*1</f>
        <v>8847.369</v>
      </c>
      <c r="G25" s="22">
        <f>8.78*500.7</f>
        <v>4396.146</v>
      </c>
      <c r="H25" s="23">
        <f>F25-G25+C25</f>
        <v>1808.1140000000005</v>
      </c>
      <c r="I25" s="50" t="s">
        <v>41</v>
      </c>
      <c r="J25" s="53">
        <f>1.15*500.7</f>
        <v>575.805</v>
      </c>
    </row>
    <row r="26" spans="1:10" ht="12.75">
      <c r="A26" s="207"/>
      <c r="B26" s="77"/>
      <c r="C26" s="75"/>
      <c r="D26" s="75"/>
      <c r="E26" s="76"/>
      <c r="F26" s="75"/>
      <c r="G26" s="75"/>
      <c r="H26" s="25"/>
      <c r="I26" s="70" t="s">
        <v>31</v>
      </c>
      <c r="J26" s="54">
        <f>2.62*500.7</f>
        <v>1311.834</v>
      </c>
    </row>
    <row r="27" spans="1:10" ht="13.5" thickBot="1">
      <c r="A27" s="207"/>
      <c r="B27" s="82"/>
      <c r="C27" s="80"/>
      <c r="D27" s="80"/>
      <c r="E27" s="81"/>
      <c r="F27" s="80"/>
      <c r="G27" s="80"/>
      <c r="H27" s="34"/>
      <c r="I27" s="94" t="s">
        <v>33</v>
      </c>
      <c r="J27" s="54">
        <f>1.21*500.7</f>
        <v>605.847</v>
      </c>
    </row>
    <row r="28" spans="1:10" ht="13.5" thickBot="1">
      <c r="A28" s="206" t="s">
        <v>14</v>
      </c>
      <c r="B28" s="19">
        <f>17.67*500.7</f>
        <v>8847.369</v>
      </c>
      <c r="C28" s="21">
        <f>E28-B28</f>
        <v>-2707.639000000001</v>
      </c>
      <c r="D28" s="31"/>
      <c r="E28" s="21">
        <v>6139.73</v>
      </c>
      <c r="F28" s="39">
        <f>B28*1</f>
        <v>8847.369</v>
      </c>
      <c r="G28" s="22">
        <f>8.78*500.7</f>
        <v>4396.146</v>
      </c>
      <c r="H28" s="21">
        <f>F28-G28+C28</f>
        <v>1743.5839999999998</v>
      </c>
      <c r="I28" s="51" t="s">
        <v>41</v>
      </c>
      <c r="J28" s="53">
        <f>1.15*500.7</f>
        <v>575.805</v>
      </c>
    </row>
    <row r="29" spans="1:10" ht="12.75">
      <c r="A29" s="207"/>
      <c r="B29" s="77"/>
      <c r="C29" s="75"/>
      <c r="D29" s="75"/>
      <c r="E29" s="76"/>
      <c r="F29" s="75"/>
      <c r="G29" s="75"/>
      <c r="H29" s="26"/>
      <c r="I29" s="18" t="s">
        <v>31</v>
      </c>
      <c r="J29" s="54">
        <f>2.62*500.7</f>
        <v>1311.834</v>
      </c>
    </row>
    <row r="30" spans="1:10" ht="12.75">
      <c r="A30" s="207"/>
      <c r="B30" s="82"/>
      <c r="C30" s="80"/>
      <c r="D30" s="80"/>
      <c r="E30" s="81"/>
      <c r="F30" s="80"/>
      <c r="G30" s="80"/>
      <c r="H30" s="35"/>
      <c r="I30" s="18" t="s">
        <v>33</v>
      </c>
      <c r="J30" s="54">
        <f>1.21*500.7</f>
        <v>605.847</v>
      </c>
    </row>
    <row r="31" spans="1:10" ht="12.75">
      <c r="A31" s="207"/>
      <c r="B31" s="82"/>
      <c r="C31" s="80"/>
      <c r="D31" s="80"/>
      <c r="E31" s="81"/>
      <c r="F31" s="80"/>
      <c r="G31" s="80"/>
      <c r="H31" s="35"/>
      <c r="I31" s="17" t="s">
        <v>43</v>
      </c>
      <c r="J31" s="69">
        <v>10</v>
      </c>
    </row>
    <row r="32" spans="1:10" ht="13.5" thickBot="1">
      <c r="A32" s="209"/>
      <c r="B32" s="84"/>
      <c r="C32" s="85"/>
      <c r="D32" s="85"/>
      <c r="E32" s="86"/>
      <c r="F32" s="85"/>
      <c r="G32" s="87"/>
      <c r="H32" s="30"/>
      <c r="I32" s="96" t="s">
        <v>27</v>
      </c>
      <c r="J32" s="95">
        <f>750/0.87*1.302</f>
        <v>1122.4137931034484</v>
      </c>
    </row>
    <row r="33" spans="1:10" ht="13.5" thickBot="1">
      <c r="A33" s="206" t="s">
        <v>15</v>
      </c>
      <c r="B33" s="19">
        <f>18.71*500.6998</f>
        <v>9368.093258</v>
      </c>
      <c r="C33" s="21">
        <f>E33-B33</f>
        <v>973.5067419999996</v>
      </c>
      <c r="D33" s="20"/>
      <c r="E33" s="21">
        <v>10341.6</v>
      </c>
      <c r="F33" s="39">
        <f>B33*1</f>
        <v>9368.093258</v>
      </c>
      <c r="G33" s="22">
        <f>(2.882+0.98+0.48+4.82)*500.7</f>
        <v>4587.4134</v>
      </c>
      <c r="H33" s="48">
        <f>F33-G33+C33</f>
        <v>5754.1866</v>
      </c>
      <c r="I33" s="50" t="s">
        <v>41</v>
      </c>
      <c r="J33" s="53">
        <f>1.15*500.7</f>
        <v>575.805</v>
      </c>
    </row>
    <row r="34" spans="1:10" ht="12.75">
      <c r="A34" s="207"/>
      <c r="B34" s="77"/>
      <c r="C34" s="75"/>
      <c r="D34" s="75"/>
      <c r="E34" s="76"/>
      <c r="F34" s="75"/>
      <c r="G34" s="75"/>
      <c r="H34" s="25"/>
      <c r="I34" s="70" t="s">
        <v>31</v>
      </c>
      <c r="J34" s="54">
        <f>2.78*500.7</f>
        <v>1391.946</v>
      </c>
    </row>
    <row r="35" spans="1:10" ht="13.5" thickBot="1">
      <c r="A35" s="207"/>
      <c r="B35" s="82"/>
      <c r="C35" s="80"/>
      <c r="D35" s="80"/>
      <c r="E35" s="81"/>
      <c r="F35" s="80"/>
      <c r="G35" s="80"/>
      <c r="H35" s="34"/>
      <c r="I35" s="70" t="s">
        <v>33</v>
      </c>
      <c r="J35" s="54">
        <f>1.28*500.7</f>
        <v>640.896</v>
      </c>
    </row>
    <row r="36" spans="1:10" ht="13.5" thickBot="1">
      <c r="A36" s="206" t="s">
        <v>16</v>
      </c>
      <c r="B36" s="19">
        <f>18.71*500.6998</f>
        <v>9368.093258</v>
      </c>
      <c r="C36" s="21">
        <f>E36-B36</f>
        <v>-1240.6932580000012</v>
      </c>
      <c r="D36" s="31"/>
      <c r="E36" s="102">
        <v>8127.4</v>
      </c>
      <c r="F36" s="39">
        <f>B36*1</f>
        <v>9368.093258</v>
      </c>
      <c r="G36" s="22">
        <f>(2.882+0.98+0.48+4.82)*500.7</f>
        <v>4587.4134</v>
      </c>
      <c r="H36" s="48">
        <f>F36-G36+C36</f>
        <v>3539.9865999999993</v>
      </c>
      <c r="I36" s="50" t="s">
        <v>41</v>
      </c>
      <c r="J36" s="53">
        <f>1.15*500.7</f>
        <v>575.805</v>
      </c>
    </row>
    <row r="37" spans="1:10" ht="12.75">
      <c r="A37" s="207"/>
      <c r="B37" s="77"/>
      <c r="C37" s="98"/>
      <c r="D37" s="98"/>
      <c r="E37" s="76"/>
      <c r="F37" s="98"/>
      <c r="G37" s="98"/>
      <c r="H37" s="25"/>
      <c r="I37" s="70" t="s">
        <v>31</v>
      </c>
      <c r="J37" s="54">
        <f>2.78*500.7</f>
        <v>1391.946</v>
      </c>
    </row>
    <row r="38" spans="1:10" ht="12.75">
      <c r="A38" s="207"/>
      <c r="B38" s="111"/>
      <c r="C38" s="108"/>
      <c r="D38" s="108"/>
      <c r="E38" s="109"/>
      <c r="F38" s="108"/>
      <c r="G38" s="108"/>
      <c r="H38" s="34"/>
      <c r="I38" s="70" t="s">
        <v>33</v>
      </c>
      <c r="J38" s="54">
        <f>1.28*500.7</f>
        <v>640.896</v>
      </c>
    </row>
    <row r="39" spans="1:10" ht="13.5" thickBot="1">
      <c r="A39" s="209"/>
      <c r="B39" s="84"/>
      <c r="C39" s="85"/>
      <c r="D39" s="85"/>
      <c r="E39" s="86"/>
      <c r="F39" s="85"/>
      <c r="G39" s="85"/>
      <c r="H39" s="28"/>
      <c r="I39" s="97" t="s">
        <v>29</v>
      </c>
      <c r="J39" s="66">
        <v>1806</v>
      </c>
    </row>
    <row r="40" spans="1:10" ht="13.5" thickBot="1">
      <c r="A40" s="206" t="s">
        <v>17</v>
      </c>
      <c r="B40" s="19">
        <f>18.71*500.6998</f>
        <v>9368.093258</v>
      </c>
      <c r="C40" s="21">
        <f>E40-B40</f>
        <v>460.1567419999992</v>
      </c>
      <c r="D40" s="31"/>
      <c r="E40" s="101">
        <v>9828.25</v>
      </c>
      <c r="F40" s="39">
        <f>B40*1</f>
        <v>9368.093258</v>
      </c>
      <c r="G40" s="22">
        <f>(2.882+0.98+0.48+4.82)*500.7</f>
        <v>4587.4134</v>
      </c>
      <c r="H40" s="21">
        <f>F40-G40+C40</f>
        <v>5240.8366</v>
      </c>
      <c r="I40" s="51" t="s">
        <v>41</v>
      </c>
      <c r="J40" s="53">
        <f>1.15*500.7</f>
        <v>575.805</v>
      </c>
    </row>
    <row r="41" spans="1:10" ht="12.75">
      <c r="A41" s="207"/>
      <c r="B41" s="74"/>
      <c r="C41" s="98"/>
      <c r="D41" s="98"/>
      <c r="E41" s="98"/>
      <c r="F41" s="77"/>
      <c r="G41" s="78"/>
      <c r="H41" s="26"/>
      <c r="I41" s="18" t="s">
        <v>31</v>
      </c>
      <c r="J41" s="54">
        <f>2.78*500.7</f>
        <v>1391.946</v>
      </c>
    </row>
    <row r="42" spans="1:10" ht="12.75">
      <c r="A42" s="207"/>
      <c r="B42" s="107"/>
      <c r="C42" s="108"/>
      <c r="D42" s="108"/>
      <c r="E42" s="108"/>
      <c r="F42" s="111"/>
      <c r="G42" s="110"/>
      <c r="H42" s="35"/>
      <c r="I42" s="70" t="s">
        <v>33</v>
      </c>
      <c r="J42" s="54">
        <f>1.28*500.7</f>
        <v>640.896</v>
      </c>
    </row>
    <row r="43" spans="1:10" ht="13.5" thickBot="1">
      <c r="A43" s="209"/>
      <c r="B43" s="84"/>
      <c r="C43" s="85"/>
      <c r="D43" s="85"/>
      <c r="E43" s="85"/>
      <c r="F43" s="84"/>
      <c r="G43" s="87"/>
      <c r="H43" s="30"/>
      <c r="I43" s="97" t="s">
        <v>44</v>
      </c>
      <c r="J43" s="114">
        <v>2527</v>
      </c>
    </row>
    <row r="44" spans="1:10" ht="13.5" thickBot="1">
      <c r="A44" s="208" t="s">
        <v>18</v>
      </c>
      <c r="B44" s="19">
        <f>18.71*500.6998</f>
        <v>9368.093258</v>
      </c>
      <c r="C44" s="21">
        <f>E44-B44</f>
        <v>102.646741999999</v>
      </c>
      <c r="D44" s="20"/>
      <c r="E44" s="48">
        <v>9470.74</v>
      </c>
      <c r="F44" s="47">
        <f>B44*1</f>
        <v>9368.093258</v>
      </c>
      <c r="G44" s="22">
        <f>(2.882+0.98+0.48+4.82)*500.7</f>
        <v>4587.4134</v>
      </c>
      <c r="H44" s="62">
        <f>F44-G44+C44</f>
        <v>4883.326599999999</v>
      </c>
      <c r="I44" s="51" t="s">
        <v>41</v>
      </c>
      <c r="J44" s="53">
        <f>1.15*500.7</f>
        <v>575.805</v>
      </c>
    </row>
    <row r="45" spans="1:10" ht="12.75">
      <c r="A45" s="207"/>
      <c r="B45" s="74"/>
      <c r="C45" s="25"/>
      <c r="D45" s="25"/>
      <c r="E45" s="25"/>
      <c r="F45" s="24"/>
      <c r="G45" s="78"/>
      <c r="H45" s="26"/>
      <c r="I45" s="18" t="s">
        <v>31</v>
      </c>
      <c r="J45" s="54">
        <f>2.78*500.7</f>
        <v>1391.946</v>
      </c>
    </row>
    <row r="46" spans="1:10" ht="12.75">
      <c r="A46" s="207"/>
      <c r="B46" s="100"/>
      <c r="C46" s="34"/>
      <c r="D46" s="34"/>
      <c r="E46" s="34"/>
      <c r="F46" s="36"/>
      <c r="G46" s="99"/>
      <c r="H46" s="35"/>
      <c r="I46" s="18" t="s">
        <v>33</v>
      </c>
      <c r="J46" s="54">
        <f>1.28*500.7</f>
        <v>640.896</v>
      </c>
    </row>
    <row r="47" spans="1:10" ht="48">
      <c r="A47" s="207"/>
      <c r="B47" s="104"/>
      <c r="C47" s="34"/>
      <c r="D47" s="34"/>
      <c r="E47" s="34"/>
      <c r="F47" s="36"/>
      <c r="G47" s="105"/>
      <c r="H47" s="35"/>
      <c r="I47" s="106" t="s">
        <v>46</v>
      </c>
      <c r="J47" s="103">
        <v>1742</v>
      </c>
    </row>
    <row r="48" spans="1:10" ht="27" customHeight="1" thickBot="1">
      <c r="A48" s="209"/>
      <c r="B48" s="84"/>
      <c r="C48" s="85"/>
      <c r="D48" s="85"/>
      <c r="E48" s="85"/>
      <c r="F48" s="84"/>
      <c r="G48" s="87"/>
      <c r="H48" s="30"/>
      <c r="I48" s="18" t="s">
        <v>45</v>
      </c>
      <c r="J48" s="69">
        <v>31</v>
      </c>
    </row>
    <row r="49" spans="1:10" ht="13.5" thickBot="1">
      <c r="A49" s="208" t="s">
        <v>19</v>
      </c>
      <c r="B49" s="19">
        <f>18.71*500.6998</f>
        <v>9368.093258</v>
      </c>
      <c r="C49" s="21">
        <f>E49-B49</f>
        <v>-2720.6732580000007</v>
      </c>
      <c r="D49" s="31"/>
      <c r="E49" s="49">
        <v>6647.42</v>
      </c>
      <c r="F49" s="39">
        <f>B49*1</f>
        <v>9368.093258</v>
      </c>
      <c r="G49" s="22">
        <f>(2.882+0.98+0.48+4.82)*500.7</f>
        <v>4587.4134</v>
      </c>
      <c r="H49" s="21">
        <f>F49-G49+C49</f>
        <v>2060.0065999999997</v>
      </c>
      <c r="I49" s="51" t="s">
        <v>41</v>
      </c>
      <c r="J49" s="53">
        <f>1.15*500.7</f>
        <v>575.805</v>
      </c>
    </row>
    <row r="50" spans="1:10" ht="12.75">
      <c r="A50" s="207"/>
      <c r="B50" s="79"/>
      <c r="C50" s="80"/>
      <c r="D50" s="80"/>
      <c r="E50" s="80"/>
      <c r="F50" s="82"/>
      <c r="G50" s="83"/>
      <c r="H50" s="35"/>
      <c r="I50" s="18" t="s">
        <v>31</v>
      </c>
      <c r="J50" s="54">
        <f>2.78*500.7</f>
        <v>1391.946</v>
      </c>
    </row>
    <row r="51" spans="1:10" ht="12.75">
      <c r="A51" s="207"/>
      <c r="B51" s="79"/>
      <c r="C51" s="80"/>
      <c r="D51" s="80"/>
      <c r="E51" s="80"/>
      <c r="F51" s="82"/>
      <c r="G51" s="83"/>
      <c r="H51" s="35"/>
      <c r="I51" s="18" t="s">
        <v>33</v>
      </c>
      <c r="J51" s="54">
        <f>1.28*500.7</f>
        <v>640.896</v>
      </c>
    </row>
    <row r="52" spans="1:10" ht="24">
      <c r="A52" s="207"/>
      <c r="B52" s="107"/>
      <c r="C52" s="108"/>
      <c r="D52" s="108"/>
      <c r="E52" s="108"/>
      <c r="F52" s="111"/>
      <c r="G52" s="110"/>
      <c r="H52" s="35"/>
      <c r="I52" s="44" t="s">
        <v>26</v>
      </c>
      <c r="J52" s="112">
        <f>1700/60*40</f>
        <v>1133.3333333333333</v>
      </c>
    </row>
    <row r="53" spans="1:10" ht="24.75" thickBot="1">
      <c r="A53" s="209"/>
      <c r="B53" s="84"/>
      <c r="C53" s="85"/>
      <c r="D53" s="85"/>
      <c r="E53" s="85"/>
      <c r="F53" s="84"/>
      <c r="G53" s="87"/>
      <c r="H53" s="30"/>
      <c r="I53" s="113" t="s">
        <v>47</v>
      </c>
      <c r="J53" s="69">
        <v>60</v>
      </c>
    </row>
    <row r="54" spans="1:10" ht="13.5" thickBot="1">
      <c r="A54" s="208" t="s">
        <v>20</v>
      </c>
      <c r="B54" s="19">
        <f>18.71*500.6998</f>
        <v>9368.093258</v>
      </c>
      <c r="C54" s="21">
        <f>E54-B54</f>
        <v>137.526742</v>
      </c>
      <c r="D54" s="31"/>
      <c r="E54" s="49">
        <v>9505.62</v>
      </c>
      <c r="F54" s="39">
        <f>B54*1</f>
        <v>9368.093258</v>
      </c>
      <c r="G54" s="22">
        <f>(2.882+0.98+0.48+4.82)*500.7</f>
        <v>4587.4134</v>
      </c>
      <c r="H54" s="21">
        <f>F54-G54+C54</f>
        <v>4918.2066</v>
      </c>
      <c r="I54" s="51" t="s">
        <v>41</v>
      </c>
      <c r="J54" s="53">
        <f>1.15*500.7</f>
        <v>575.805</v>
      </c>
    </row>
    <row r="55" spans="1:10" ht="12.75">
      <c r="A55" s="207"/>
      <c r="B55" s="79"/>
      <c r="C55" s="80"/>
      <c r="D55" s="80"/>
      <c r="E55" s="80"/>
      <c r="F55" s="82"/>
      <c r="G55" s="83"/>
      <c r="H55" s="35"/>
      <c r="I55" s="18" t="s">
        <v>31</v>
      </c>
      <c r="J55" s="54">
        <f>2.78*500.7</f>
        <v>1391.946</v>
      </c>
    </row>
    <row r="56" spans="1:10" ht="12.75">
      <c r="A56" s="207"/>
      <c r="B56" s="79"/>
      <c r="C56" s="80"/>
      <c r="D56" s="80"/>
      <c r="E56" s="80"/>
      <c r="F56" s="82"/>
      <c r="G56" s="83"/>
      <c r="H56" s="35"/>
      <c r="I56" s="18" t="s">
        <v>33</v>
      </c>
      <c r="J56" s="54">
        <f>1.28*500.7</f>
        <v>640.896</v>
      </c>
    </row>
    <row r="57" spans="1:10" ht="24.75" thickBot="1">
      <c r="A57" s="209"/>
      <c r="B57" s="88"/>
      <c r="C57" s="89"/>
      <c r="D57" s="89"/>
      <c r="E57" s="89"/>
      <c r="F57" s="90"/>
      <c r="G57" s="91"/>
      <c r="H57" s="120"/>
      <c r="I57" s="65" t="s">
        <v>30</v>
      </c>
      <c r="J57" s="66">
        <v>928.12</v>
      </c>
    </row>
    <row r="58" spans="1:10" ht="13.5" thickBot="1">
      <c r="A58" s="10" t="s">
        <v>21</v>
      </c>
      <c r="B58" s="38">
        <f>SUM(B7:B54)</f>
        <v>109292.77354800003</v>
      </c>
      <c r="C58" s="40">
        <f>SUM(C7:C54)</f>
        <v>-9619.753548000006</v>
      </c>
      <c r="D58" s="40"/>
      <c r="E58" s="41">
        <f>SUM(E8:E57)</f>
        <v>99673.02</v>
      </c>
      <c r="F58" s="42">
        <f>SUM(F7:F54)</f>
        <v>109292.77354800003</v>
      </c>
      <c r="G58" s="42">
        <f>SUM(G7:G54)</f>
        <v>53901.35639999999</v>
      </c>
      <c r="H58" s="63">
        <f>SUM(H7:H54)</f>
        <v>45771.6636</v>
      </c>
      <c r="I58" s="33"/>
      <c r="J58" s="56"/>
    </row>
    <row r="59" spans="1:10" ht="13.5" thickBot="1">
      <c r="A59" s="5"/>
      <c r="B59" s="6"/>
      <c r="C59" s="7"/>
      <c r="D59" s="7"/>
      <c r="E59" s="8"/>
      <c r="F59" s="9"/>
      <c r="G59" s="9"/>
      <c r="H59" s="121"/>
      <c r="I59" s="15"/>
      <c r="J59" s="57">
        <f>SUM(J8:J57)</f>
        <v>43981.6651264368</v>
      </c>
    </row>
    <row r="60" spans="1:10" ht="13.5" thickBot="1">
      <c r="A60" s="4"/>
      <c r="B60" s="1"/>
      <c r="C60" s="2"/>
      <c r="D60" s="2"/>
      <c r="E60" s="3"/>
      <c r="F60" s="239"/>
      <c r="G60" s="240"/>
      <c r="H60" s="240"/>
      <c r="I60" s="240"/>
      <c r="J60" s="58"/>
    </row>
    <row r="61" spans="9:10" ht="13.5" thickBot="1">
      <c r="I61" s="11" t="s">
        <v>39</v>
      </c>
      <c r="J61" s="59">
        <f>H58+J7-J59</f>
        <v>26149.368473563198</v>
      </c>
    </row>
    <row r="82" spans="1:10" ht="15.75">
      <c r="A82" s="219" t="s">
        <v>49</v>
      </c>
      <c r="B82" s="219"/>
      <c r="C82" s="219"/>
      <c r="D82" s="219"/>
      <c r="E82" s="219"/>
      <c r="F82" s="219"/>
      <c r="G82" s="219"/>
      <c r="H82" s="219"/>
      <c r="I82" s="219"/>
      <c r="J82" s="219"/>
    </row>
    <row r="83" spans="1:10" ht="15.75">
      <c r="A83" s="220" t="s">
        <v>23</v>
      </c>
      <c r="B83" s="220"/>
      <c r="C83" s="220"/>
      <c r="D83" s="220"/>
      <c r="E83" s="220"/>
      <c r="F83" s="220"/>
      <c r="G83" s="220"/>
      <c r="H83" s="220"/>
      <c r="I83" s="220"/>
      <c r="J83" s="220"/>
    </row>
    <row r="84" spans="1:10" ht="16.5" thickBot="1">
      <c r="A84" s="71"/>
      <c r="B84" s="71"/>
      <c r="C84" s="71"/>
      <c r="D84" s="71"/>
      <c r="E84" s="71"/>
      <c r="F84" s="71"/>
      <c r="G84" s="71"/>
      <c r="H84" s="122"/>
      <c r="I84" s="71"/>
      <c r="J84" s="71"/>
    </row>
    <row r="85" spans="1:10" ht="15.75" customHeight="1" thickBot="1">
      <c r="A85" s="241"/>
      <c r="B85" s="224" t="s">
        <v>22</v>
      </c>
      <c r="C85" s="225"/>
      <c r="D85" s="225"/>
      <c r="E85" s="226"/>
      <c r="F85" s="224" t="s">
        <v>25</v>
      </c>
      <c r="G85" s="225"/>
      <c r="H85" s="225"/>
      <c r="I85" s="225"/>
      <c r="J85" s="226"/>
    </row>
    <row r="86" spans="1:10" ht="13.5" thickBot="1">
      <c r="A86" s="242"/>
      <c r="B86" s="206" t="s">
        <v>0</v>
      </c>
      <c r="C86" s="237" t="s">
        <v>35</v>
      </c>
      <c r="D86" s="206" t="s">
        <v>1</v>
      </c>
      <c r="E86" s="206" t="s">
        <v>2</v>
      </c>
      <c r="F86" s="206" t="s">
        <v>3</v>
      </c>
      <c r="G86" s="206" t="s">
        <v>4</v>
      </c>
      <c r="H86" s="212" t="s">
        <v>5</v>
      </c>
      <c r="I86" s="231" t="s">
        <v>6</v>
      </c>
      <c r="J86" s="232"/>
    </row>
    <row r="87" spans="1:10" ht="35.25" customHeight="1" thickBot="1">
      <c r="A87" s="243"/>
      <c r="B87" s="236"/>
      <c r="C87" s="238"/>
      <c r="D87" s="236"/>
      <c r="E87" s="236"/>
      <c r="F87" s="230"/>
      <c r="G87" s="230"/>
      <c r="H87" s="213"/>
      <c r="I87" s="72" t="s">
        <v>7</v>
      </c>
      <c r="J87" s="73" t="s">
        <v>8</v>
      </c>
    </row>
    <row r="88" spans="1:10" ht="13.5" thickBot="1">
      <c r="A88" s="16" t="s">
        <v>50</v>
      </c>
      <c r="B88" s="216"/>
      <c r="C88" s="217"/>
      <c r="D88" s="217"/>
      <c r="E88" s="218"/>
      <c r="F88" s="12"/>
      <c r="G88" s="13"/>
      <c r="H88" s="14"/>
      <c r="I88" s="64" t="s">
        <v>51</v>
      </c>
      <c r="J88" s="52">
        <f>J61</f>
        <v>26149.368473563198</v>
      </c>
    </row>
    <row r="89" spans="1:10" ht="13.5" thickBot="1">
      <c r="A89" s="208" t="s">
        <v>9</v>
      </c>
      <c r="B89" s="19">
        <f>18.71*500.6996</f>
        <v>9368.089516</v>
      </c>
      <c r="C89" s="21">
        <f>E89-B89</f>
        <v>-2840.7395159999996</v>
      </c>
      <c r="D89" s="31"/>
      <c r="E89" s="92">
        <v>6527.35</v>
      </c>
      <c r="F89" s="39">
        <f>B89*1</f>
        <v>9368.089516</v>
      </c>
      <c r="G89" s="22">
        <f>(2.882+0.98+0.48+4.82)*500.7</f>
        <v>4587.4134</v>
      </c>
      <c r="H89" s="21">
        <f>F89-G89+C89</f>
        <v>1939.9366</v>
      </c>
      <c r="I89" s="123" t="s">
        <v>31</v>
      </c>
      <c r="J89" s="141">
        <f>0.99*500.7+2.78*500.7</f>
        <v>1887.639</v>
      </c>
    </row>
    <row r="90" spans="1:10" ht="12.75">
      <c r="A90" s="207"/>
      <c r="B90" s="45"/>
      <c r="C90" s="25"/>
      <c r="D90" s="25"/>
      <c r="E90" s="26"/>
      <c r="F90" s="24"/>
      <c r="G90" s="78"/>
      <c r="H90" s="26"/>
      <c r="I90" s="123" t="s">
        <v>32</v>
      </c>
      <c r="J90" s="142">
        <f>1.28*500.7</f>
        <v>640.896</v>
      </c>
    </row>
    <row r="91" spans="1:10" ht="13.5" thickBot="1">
      <c r="A91" s="207"/>
      <c r="B91" s="36"/>
      <c r="C91" s="34"/>
      <c r="D91" s="34"/>
      <c r="E91" s="35"/>
      <c r="F91" s="36"/>
      <c r="G91" s="108"/>
      <c r="H91" s="35"/>
      <c r="I91" s="125" t="s">
        <v>52</v>
      </c>
      <c r="J91" s="103">
        <v>50</v>
      </c>
    </row>
    <row r="92" spans="1:10" ht="13.5" thickBot="1">
      <c r="A92" s="208" t="s">
        <v>10</v>
      </c>
      <c r="B92" s="19">
        <f>18.71*500.6996</f>
        <v>9368.089516</v>
      </c>
      <c r="C92" s="21">
        <f>E92-B92</f>
        <v>-1587.919516</v>
      </c>
      <c r="D92" s="49"/>
      <c r="E92" s="93">
        <v>7780.17</v>
      </c>
      <c r="F92" s="39">
        <f>B92*1</f>
        <v>9368.089516</v>
      </c>
      <c r="G92" s="22">
        <f>(2.882+0.98+0.48+4.82)*500.7</f>
        <v>4587.4134</v>
      </c>
      <c r="H92" s="21">
        <f>F92-G92+C92</f>
        <v>3192.7565999999997</v>
      </c>
      <c r="I92" s="124" t="s">
        <v>31</v>
      </c>
      <c r="J92" s="141">
        <f>0.99*500.7+2.78*500.7</f>
        <v>1887.639</v>
      </c>
    </row>
    <row r="93" spans="1:10" ht="13.5" thickBot="1">
      <c r="A93" s="207"/>
      <c r="B93" s="37"/>
      <c r="C93" s="34"/>
      <c r="D93" s="34"/>
      <c r="E93" s="35"/>
      <c r="F93" s="36"/>
      <c r="G93" s="110"/>
      <c r="H93" s="35"/>
      <c r="I93" s="127" t="s">
        <v>32</v>
      </c>
      <c r="J93" s="142">
        <f>1.28*500.7</f>
        <v>640.896</v>
      </c>
    </row>
    <row r="94" spans="1:10" ht="13.5" thickBot="1">
      <c r="A94" s="208" t="s">
        <v>11</v>
      </c>
      <c r="B94" s="19">
        <f>18.71*500.6996</f>
        <v>9368.089516</v>
      </c>
      <c r="C94" s="21">
        <f>E94-B94</f>
        <v>-1385.509516</v>
      </c>
      <c r="D94" s="49"/>
      <c r="E94" s="93">
        <v>7982.58</v>
      </c>
      <c r="F94" s="39">
        <f>B94*1</f>
        <v>9368.089516</v>
      </c>
      <c r="G94" s="22">
        <f>(2.882+0.98+0.48+4.82)*500.7</f>
        <v>4587.4134</v>
      </c>
      <c r="H94" s="21">
        <f>F94-G94+C94</f>
        <v>3395.1665999999996</v>
      </c>
      <c r="I94" s="124" t="s">
        <v>31</v>
      </c>
      <c r="J94" s="141">
        <f>0.99*500.7+2.78*500.7</f>
        <v>1887.639</v>
      </c>
    </row>
    <row r="95" spans="1:10" ht="12.75">
      <c r="A95" s="207"/>
      <c r="B95" s="24"/>
      <c r="C95" s="25"/>
      <c r="D95" s="25"/>
      <c r="E95" s="26"/>
      <c r="F95" s="24"/>
      <c r="G95" s="98"/>
      <c r="H95" s="26"/>
      <c r="I95" s="60" t="s">
        <v>32</v>
      </c>
      <c r="J95" s="142">
        <f>1.28*500.7</f>
        <v>640.896</v>
      </c>
    </row>
    <row r="96" spans="1:10" ht="13.5" thickBot="1">
      <c r="A96" s="207"/>
      <c r="B96" s="36"/>
      <c r="C96" s="34"/>
      <c r="D96" s="34"/>
      <c r="E96" s="35"/>
      <c r="F96" s="36"/>
      <c r="G96" s="108"/>
      <c r="H96" s="35"/>
      <c r="I96" s="128" t="s">
        <v>53</v>
      </c>
      <c r="J96" s="103">
        <v>992</v>
      </c>
    </row>
    <row r="97" spans="1:10" ht="13.5" thickBot="1">
      <c r="A97" s="208" t="s">
        <v>12</v>
      </c>
      <c r="B97" s="19">
        <f>18.71*500.6996</f>
        <v>9368.089516</v>
      </c>
      <c r="C97" s="21">
        <f>E97-B97</f>
        <v>-214.86951600000066</v>
      </c>
      <c r="D97" s="31"/>
      <c r="E97" s="21">
        <v>9153.22</v>
      </c>
      <c r="F97" s="39">
        <f>B97*1</f>
        <v>9368.089516</v>
      </c>
      <c r="G97" s="22">
        <f>(2.882+0.98+0.48+4.82)*500.7</f>
        <v>4587.4134</v>
      </c>
      <c r="H97" s="21">
        <f>F97-G97+C97</f>
        <v>4565.806599999999</v>
      </c>
      <c r="I97" s="60" t="s">
        <v>31</v>
      </c>
      <c r="J97" s="141">
        <f>0.99*500.7+2.78*500.7</f>
        <v>1887.639</v>
      </c>
    </row>
    <row r="98" spans="1:10" ht="12.75">
      <c r="A98" s="207"/>
      <c r="B98" s="37"/>
      <c r="C98" s="34"/>
      <c r="D98" s="34"/>
      <c r="E98" s="35"/>
      <c r="F98" s="36"/>
      <c r="G98" s="110"/>
      <c r="H98" s="35"/>
      <c r="I98" s="60" t="s">
        <v>32</v>
      </c>
      <c r="J98" s="142">
        <f>1.28*500.7</f>
        <v>640.896</v>
      </c>
    </row>
    <row r="99" spans="1:10" ht="13.5" thickBot="1">
      <c r="A99" s="207"/>
      <c r="B99" s="37"/>
      <c r="C99" s="34"/>
      <c r="D99" s="34"/>
      <c r="E99" s="35"/>
      <c r="F99" s="36"/>
      <c r="G99" s="110"/>
      <c r="H99" s="35"/>
      <c r="I99" s="126" t="s">
        <v>54</v>
      </c>
      <c r="J99" s="103">
        <v>264</v>
      </c>
    </row>
    <row r="100" spans="1:10" ht="13.5" thickBot="1">
      <c r="A100" s="206" t="s">
        <v>13</v>
      </c>
      <c r="B100" s="19">
        <f>18.71*500.6996</f>
        <v>9368.089516</v>
      </c>
      <c r="C100" s="21">
        <f>E100-B100</f>
        <v>-2360.259516</v>
      </c>
      <c r="D100" s="31"/>
      <c r="E100" s="21">
        <v>7007.83</v>
      </c>
      <c r="F100" s="39">
        <f>B100*1</f>
        <v>9368.089516</v>
      </c>
      <c r="G100" s="22">
        <f>(2.882+0.98+0.48+4.82)*500.7</f>
        <v>4587.4134</v>
      </c>
      <c r="H100" s="49">
        <f>F100-G100+C100</f>
        <v>2420.4165999999996</v>
      </c>
      <c r="I100" s="124" t="s">
        <v>31</v>
      </c>
      <c r="J100" s="141">
        <f>0.99*500.7+2.78*500.7</f>
        <v>1887.639</v>
      </c>
    </row>
    <row r="101" spans="1:10" ht="12.75">
      <c r="A101" s="207"/>
      <c r="B101" s="24"/>
      <c r="C101" s="25"/>
      <c r="D101" s="25"/>
      <c r="E101" s="26"/>
      <c r="F101" s="25"/>
      <c r="G101" s="98"/>
      <c r="H101" s="25"/>
      <c r="I101" s="60" t="s">
        <v>32</v>
      </c>
      <c r="J101" s="142">
        <f>1.28*500.7</f>
        <v>640.896</v>
      </c>
    </row>
    <row r="102" spans="1:10" ht="13.5" thickBot="1">
      <c r="A102" s="207"/>
      <c r="B102" s="36"/>
      <c r="C102" s="34"/>
      <c r="D102" s="34"/>
      <c r="E102" s="35"/>
      <c r="F102" s="34"/>
      <c r="G102" s="108"/>
      <c r="H102" s="34"/>
      <c r="I102" s="126" t="s">
        <v>55</v>
      </c>
      <c r="J102" s="103">
        <v>500</v>
      </c>
    </row>
    <row r="103" spans="1:10" ht="13.5" thickBot="1">
      <c r="A103" s="206" t="s">
        <v>14</v>
      </c>
      <c r="B103" s="19">
        <f>18.71*500.6996</f>
        <v>9368.089516</v>
      </c>
      <c r="C103" s="21">
        <f>E103-B103</f>
        <v>-1311.379516</v>
      </c>
      <c r="D103" s="31"/>
      <c r="E103" s="21">
        <v>8056.71</v>
      </c>
      <c r="F103" s="39">
        <f>B103*1</f>
        <v>9368.089516</v>
      </c>
      <c r="G103" s="22">
        <f>(2.882+0.98+0.48+4.82)*500.7</f>
        <v>4587.4134</v>
      </c>
      <c r="H103" s="21">
        <f>F103-G103+C103</f>
        <v>3469.2965999999997</v>
      </c>
      <c r="I103" s="123" t="s">
        <v>31</v>
      </c>
      <c r="J103" s="141">
        <f>0.99*500.7+2.78*500.7</f>
        <v>1887.639</v>
      </c>
    </row>
    <row r="104" spans="1:10" ht="12.75">
      <c r="A104" s="207"/>
      <c r="B104" s="24"/>
      <c r="C104" s="25"/>
      <c r="D104" s="25"/>
      <c r="E104" s="26"/>
      <c r="F104" s="25"/>
      <c r="G104" s="98"/>
      <c r="H104" s="26"/>
      <c r="I104" s="123" t="s">
        <v>32</v>
      </c>
      <c r="J104" s="142">
        <f>1.28*500.7</f>
        <v>640.896</v>
      </c>
    </row>
    <row r="105" spans="1:10" ht="36">
      <c r="A105" s="207"/>
      <c r="B105" s="36"/>
      <c r="C105" s="34"/>
      <c r="D105" s="34"/>
      <c r="E105" s="35"/>
      <c r="F105" s="34"/>
      <c r="G105" s="108"/>
      <c r="H105" s="35"/>
      <c r="I105" s="60" t="s">
        <v>56</v>
      </c>
      <c r="J105" s="103">
        <v>6503</v>
      </c>
    </row>
    <row r="106" spans="1:10" ht="24">
      <c r="A106" s="207"/>
      <c r="B106" s="36"/>
      <c r="C106" s="34"/>
      <c r="D106" s="34"/>
      <c r="E106" s="35"/>
      <c r="F106" s="34"/>
      <c r="G106" s="108"/>
      <c r="H106" s="35"/>
      <c r="I106" s="106" t="s">
        <v>60</v>
      </c>
      <c r="J106" s="61">
        <f>864.1*1+643.6*1.5</f>
        <v>1829.5</v>
      </c>
    </row>
    <row r="107" spans="1:10" ht="12.75">
      <c r="A107" s="207"/>
      <c r="B107" s="36"/>
      <c r="C107" s="34"/>
      <c r="D107" s="34"/>
      <c r="E107" s="35"/>
      <c r="F107" s="34"/>
      <c r="G107" s="108"/>
      <c r="H107" s="35"/>
      <c r="I107" s="143" t="s">
        <v>27</v>
      </c>
      <c r="J107" s="95">
        <v>1123</v>
      </c>
    </row>
    <row r="108" spans="1:10" ht="13.5" thickBot="1">
      <c r="A108" s="209"/>
      <c r="B108" s="27"/>
      <c r="C108" s="28"/>
      <c r="D108" s="28"/>
      <c r="E108" s="29"/>
      <c r="F108" s="28"/>
      <c r="G108" s="87"/>
      <c r="H108" s="30"/>
      <c r="I108" s="144" t="s">
        <v>57</v>
      </c>
      <c r="J108" s="95">
        <v>510</v>
      </c>
    </row>
    <row r="109" spans="1:10" ht="13.5" thickBot="1">
      <c r="A109" s="206" t="s">
        <v>15</v>
      </c>
      <c r="B109" s="19">
        <f>17.31*500.6996</f>
        <v>8667.110075999999</v>
      </c>
      <c r="C109" s="21">
        <f>E109-B109</f>
        <v>-1492.6700759999994</v>
      </c>
      <c r="D109" s="20"/>
      <c r="E109" s="21">
        <v>7174.44</v>
      </c>
      <c r="F109" s="39">
        <f>B109*1</f>
        <v>8667.110075999999</v>
      </c>
      <c r="G109" s="22">
        <f>(2.882+0.98+0.48+4.82)*500.7</f>
        <v>4587.4134</v>
      </c>
      <c r="H109" s="48">
        <f>F109-G109+C109</f>
        <v>2587.0265999999992</v>
      </c>
      <c r="I109" s="124" t="s">
        <v>31</v>
      </c>
      <c r="J109" s="141">
        <f>0.99*500.7+2.78*500.7</f>
        <v>1887.639</v>
      </c>
    </row>
    <row r="110" spans="1:10" ht="13.5" thickBot="1">
      <c r="A110" s="207"/>
      <c r="B110" s="24"/>
      <c r="C110" s="25"/>
      <c r="D110" s="25"/>
      <c r="E110" s="26"/>
      <c r="F110" s="25"/>
      <c r="G110" s="98"/>
      <c r="H110" s="25"/>
      <c r="I110" s="130" t="s">
        <v>29</v>
      </c>
      <c r="J110" s="61">
        <v>1806</v>
      </c>
    </row>
    <row r="111" spans="1:10" ht="13.5" thickBot="1">
      <c r="A111" s="206" t="s">
        <v>16</v>
      </c>
      <c r="B111" s="19">
        <f>17.31*500.6996</f>
        <v>8667.110075999999</v>
      </c>
      <c r="C111" s="21">
        <f>E111-B111</f>
        <v>-1260.5000759999994</v>
      </c>
      <c r="D111" s="31"/>
      <c r="E111" s="102">
        <v>7406.61</v>
      </c>
      <c r="F111" s="39">
        <f>B111*1</f>
        <v>8667.110075999999</v>
      </c>
      <c r="G111" s="22">
        <f>(2.882+0.98+0.48+4.82)*500.7</f>
        <v>4587.4134</v>
      </c>
      <c r="H111" s="48">
        <f>F111-G111+C111</f>
        <v>2819.1965999999993</v>
      </c>
      <c r="I111" s="124" t="s">
        <v>31</v>
      </c>
      <c r="J111" s="141">
        <f>0.99*500.7+2.78*500.7</f>
        <v>1887.639</v>
      </c>
    </row>
    <row r="112" spans="1:10" ht="13.5" thickBot="1">
      <c r="A112" s="207"/>
      <c r="B112" s="24"/>
      <c r="C112" s="25"/>
      <c r="D112" s="25"/>
      <c r="E112" s="26"/>
      <c r="F112" s="25"/>
      <c r="G112" s="98"/>
      <c r="H112" s="25"/>
      <c r="I112" s="145" t="s">
        <v>27</v>
      </c>
      <c r="J112" s="95">
        <v>1123</v>
      </c>
    </row>
    <row r="113" spans="1:10" ht="13.5" thickBot="1">
      <c r="A113" s="206" t="s">
        <v>17</v>
      </c>
      <c r="B113" s="19">
        <f>17.31*500.6996</f>
        <v>8667.110075999999</v>
      </c>
      <c r="C113" s="21">
        <f>E113-B113</f>
        <v>-3364.6800759999987</v>
      </c>
      <c r="D113" s="31"/>
      <c r="E113" s="116">
        <v>5302.43</v>
      </c>
      <c r="F113" s="39">
        <f>B113*1</f>
        <v>8667.110075999999</v>
      </c>
      <c r="G113" s="22">
        <f>(2.882+0.98+0.48+4.82)*500.7</f>
        <v>4587.4134</v>
      </c>
      <c r="H113" s="21">
        <f>F113-G113+C113</f>
        <v>715.0165999999999</v>
      </c>
      <c r="I113" s="124" t="s">
        <v>31</v>
      </c>
      <c r="J113" s="141">
        <f>0.99*500.7+2.78*500.7</f>
        <v>1887.639</v>
      </c>
    </row>
    <row r="114" spans="1:10" ht="36">
      <c r="A114" s="207"/>
      <c r="B114" s="45"/>
      <c r="C114" s="25"/>
      <c r="D114" s="25"/>
      <c r="E114" s="25"/>
      <c r="F114" s="24"/>
      <c r="G114" s="78"/>
      <c r="H114" s="26"/>
      <c r="I114" s="60" t="s">
        <v>59</v>
      </c>
      <c r="J114" s="103">
        <v>1394</v>
      </c>
    </row>
    <row r="115" spans="1:10" ht="13.5" thickBot="1">
      <c r="A115" s="207"/>
      <c r="B115" s="37"/>
      <c r="C115" s="34"/>
      <c r="D115" s="34"/>
      <c r="E115" s="34"/>
      <c r="F115" s="36"/>
      <c r="G115" s="110"/>
      <c r="H115" s="35"/>
      <c r="I115" s="97" t="s">
        <v>58</v>
      </c>
      <c r="J115" s="103">
        <v>3250</v>
      </c>
    </row>
    <row r="116" spans="1:10" ht="13.5" thickBot="1">
      <c r="A116" s="206" t="s">
        <v>18</v>
      </c>
      <c r="B116" s="19">
        <f>17.31*500.6996</f>
        <v>8667.110075999999</v>
      </c>
      <c r="C116" s="21">
        <f>E116-B116</f>
        <v>1165.2999240000008</v>
      </c>
      <c r="D116" s="20"/>
      <c r="E116" s="117">
        <v>9832.41</v>
      </c>
      <c r="F116" s="47">
        <f>B116*1</f>
        <v>8667.110075999999</v>
      </c>
      <c r="G116" s="22">
        <f>(2.882+0.98+0.48+4.82)*500.7</f>
        <v>4587.4134</v>
      </c>
      <c r="H116" s="62">
        <f>F116-G116+C116</f>
        <v>5244.9965999999995</v>
      </c>
      <c r="I116" s="123" t="s">
        <v>31</v>
      </c>
      <c r="J116" s="141">
        <f>0.99*500.7+2.78*500.7</f>
        <v>1887.639</v>
      </c>
    </row>
    <row r="117" spans="1:10" ht="6" customHeight="1" thickBot="1">
      <c r="A117" s="230"/>
      <c r="B117" s="45"/>
      <c r="C117" s="25"/>
      <c r="D117" s="25"/>
      <c r="E117" s="25"/>
      <c r="F117" s="24"/>
      <c r="G117" s="78"/>
      <c r="H117" s="26"/>
      <c r="I117" s="123" t="s">
        <v>24</v>
      </c>
      <c r="J117" s="142" t="s">
        <v>24</v>
      </c>
    </row>
    <row r="118" spans="1:10" ht="13.5" thickBot="1">
      <c r="A118" s="208" t="s">
        <v>19</v>
      </c>
      <c r="B118" s="19">
        <f>17.31*500.6996</f>
        <v>8667.110075999999</v>
      </c>
      <c r="C118" s="21">
        <f>E118-B118</f>
        <v>-1854.9500759999992</v>
      </c>
      <c r="D118" s="31"/>
      <c r="E118" s="118">
        <v>6812.16</v>
      </c>
      <c r="F118" s="39">
        <f>B118*1</f>
        <v>8667.110075999999</v>
      </c>
      <c r="G118" s="22">
        <f>(2.882+0.98+0.48+4.82)*500.7</f>
        <v>4587.4134</v>
      </c>
      <c r="H118" s="21">
        <f>F118-G118+C118</f>
        <v>2224.7465999999995</v>
      </c>
      <c r="I118" s="124" t="s">
        <v>31</v>
      </c>
      <c r="J118" s="141">
        <f>0.99*500.7+2.78*500.7</f>
        <v>1887.639</v>
      </c>
    </row>
    <row r="119" spans="1:10" ht="6" customHeight="1" thickBot="1">
      <c r="A119" s="209"/>
      <c r="B119" s="27"/>
      <c r="C119" s="28"/>
      <c r="D119" s="28"/>
      <c r="E119" s="28"/>
      <c r="F119" s="27"/>
      <c r="G119" s="87"/>
      <c r="H119" s="30"/>
      <c r="I119" s="129" t="s">
        <v>24</v>
      </c>
      <c r="J119" s="115" t="s">
        <v>24</v>
      </c>
    </row>
    <row r="120" spans="1:10" ht="13.5" thickBot="1">
      <c r="A120" s="208" t="s">
        <v>20</v>
      </c>
      <c r="B120" s="19">
        <f>17.31*500.6996</f>
        <v>8667.110075999999</v>
      </c>
      <c r="C120" s="21">
        <f>E120-B120</f>
        <v>-34.26007599999866</v>
      </c>
      <c r="D120" s="31"/>
      <c r="E120" s="118">
        <v>8632.85</v>
      </c>
      <c r="F120" s="39">
        <f>B120*1</f>
        <v>8667.110075999999</v>
      </c>
      <c r="G120" s="22">
        <f>(2.882+0.98+0.48+4.82)*500.7</f>
        <v>4587.4134</v>
      </c>
      <c r="H120" s="21">
        <f>F120-G120+C120</f>
        <v>4045.4366</v>
      </c>
      <c r="I120" s="124" t="s">
        <v>31</v>
      </c>
      <c r="J120" s="141">
        <f>0.99*500.7+2.78*500.7</f>
        <v>1887.639</v>
      </c>
    </row>
    <row r="121" spans="1:10" ht="6" customHeight="1" thickBot="1">
      <c r="A121" s="207"/>
      <c r="B121" s="37"/>
      <c r="C121" s="34"/>
      <c r="D121" s="34"/>
      <c r="E121" s="34"/>
      <c r="F121" s="36"/>
      <c r="G121" s="110"/>
      <c r="H121" s="35"/>
      <c r="I121" s="97" t="s">
        <v>24</v>
      </c>
      <c r="J121" s="142" t="s">
        <v>24</v>
      </c>
    </row>
    <row r="122" spans="1:10" ht="13.5" thickBot="1">
      <c r="A122" s="10" t="s">
        <v>21</v>
      </c>
      <c r="B122" s="136">
        <f>SUM(B88:B120)</f>
        <v>108211.19755199998</v>
      </c>
      <c r="C122" s="137">
        <f>SUM(C88:C120)</f>
        <v>-16542.437551999996</v>
      </c>
      <c r="D122" s="137"/>
      <c r="E122" s="138">
        <f>SUM(E89:E121)</f>
        <v>91668.76000000001</v>
      </c>
      <c r="F122" s="139">
        <f>SUM(F88:F120)</f>
        <v>108211.19755199998</v>
      </c>
      <c r="G122" s="139">
        <f>SUM(G88:G120)</f>
        <v>55048.96079999999</v>
      </c>
      <c r="H122" s="140">
        <f>SUM(H88:H120)</f>
        <v>36619.799199999994</v>
      </c>
      <c r="I122" s="33"/>
      <c r="J122" s="56"/>
    </row>
    <row r="123" spans="1:10" ht="13.5" thickBot="1">
      <c r="A123" s="5"/>
      <c r="B123" s="131"/>
      <c r="C123" s="132"/>
      <c r="D123" s="132"/>
      <c r="E123" s="133"/>
      <c r="F123" s="134"/>
      <c r="G123" s="134"/>
      <c r="H123" s="135"/>
      <c r="I123" s="15"/>
      <c r="J123" s="57">
        <f>SUM(J89:J121)</f>
        <v>45841.54400000001</v>
      </c>
    </row>
    <row r="124" spans="1:10" ht="13.5" thickBot="1">
      <c r="A124" s="4"/>
      <c r="B124" s="1"/>
      <c r="C124" s="2"/>
      <c r="D124" s="2"/>
      <c r="E124" s="3"/>
      <c r="F124" s="239"/>
      <c r="G124" s="240"/>
      <c r="H124" s="240"/>
      <c r="I124" s="240"/>
      <c r="J124" s="58"/>
    </row>
    <row r="125" spans="9:10" ht="13.5" thickBot="1">
      <c r="I125" s="11" t="s">
        <v>48</v>
      </c>
      <c r="J125" s="59">
        <f>H122+J88-J123</f>
        <v>16927.623673563183</v>
      </c>
    </row>
    <row r="169" spans="1:10" ht="15.75">
      <c r="A169" s="219" t="s">
        <v>61</v>
      </c>
      <c r="B169" s="219"/>
      <c r="C169" s="219"/>
      <c r="D169" s="219"/>
      <c r="E169" s="219"/>
      <c r="F169" s="219"/>
      <c r="G169" s="219"/>
      <c r="H169" s="219"/>
      <c r="I169" s="219"/>
      <c r="J169" s="219"/>
    </row>
    <row r="170" spans="1:10" ht="15.75">
      <c r="A170" s="220" t="s">
        <v>23</v>
      </c>
      <c r="B170" s="220"/>
      <c r="C170" s="220"/>
      <c r="D170" s="220"/>
      <c r="E170" s="220"/>
      <c r="F170" s="220"/>
      <c r="G170" s="220"/>
      <c r="H170" s="220"/>
      <c r="I170" s="220"/>
      <c r="J170" s="220"/>
    </row>
    <row r="171" spans="1:10" ht="16.5" thickBot="1">
      <c r="A171" s="146"/>
      <c r="B171" s="146"/>
      <c r="C171" s="146"/>
      <c r="D171" s="146"/>
      <c r="E171" s="146"/>
      <c r="F171" s="146"/>
      <c r="G171" s="146"/>
      <c r="H171" s="147"/>
      <c r="I171" s="146"/>
      <c r="J171" s="146"/>
    </row>
    <row r="172" spans="1:10" ht="13.5" thickBot="1">
      <c r="A172" s="221"/>
      <c r="B172" s="224" t="s">
        <v>22</v>
      </c>
      <c r="C172" s="225"/>
      <c r="D172" s="225"/>
      <c r="E172" s="226"/>
      <c r="F172" s="224" t="s">
        <v>25</v>
      </c>
      <c r="G172" s="225"/>
      <c r="H172" s="225"/>
      <c r="I172" s="225"/>
      <c r="J172" s="226"/>
    </row>
    <row r="173" spans="1:10" ht="13.5" thickBot="1">
      <c r="A173" s="222"/>
      <c r="B173" s="206" t="s">
        <v>0</v>
      </c>
      <c r="C173" s="237" t="s">
        <v>35</v>
      </c>
      <c r="D173" s="206" t="s">
        <v>1</v>
      </c>
      <c r="E173" s="206" t="s">
        <v>2</v>
      </c>
      <c r="F173" s="206" t="s">
        <v>3</v>
      </c>
      <c r="G173" s="206" t="s">
        <v>4</v>
      </c>
      <c r="H173" s="206" t="s">
        <v>5</v>
      </c>
      <c r="I173" s="231" t="s">
        <v>6</v>
      </c>
      <c r="J173" s="232"/>
    </row>
    <row r="174" spans="1:10" ht="33.75" customHeight="1" thickBot="1">
      <c r="A174" s="223"/>
      <c r="B174" s="236"/>
      <c r="C174" s="238"/>
      <c r="D174" s="236"/>
      <c r="E174" s="236"/>
      <c r="F174" s="230"/>
      <c r="G174" s="230"/>
      <c r="H174" s="230"/>
      <c r="I174" s="72" t="s">
        <v>7</v>
      </c>
      <c r="J174" s="73" t="s">
        <v>8</v>
      </c>
    </row>
    <row r="175" spans="1:10" ht="13.5" thickBot="1">
      <c r="A175" s="16" t="s">
        <v>63</v>
      </c>
      <c r="B175" s="233"/>
      <c r="C175" s="234"/>
      <c r="D175" s="234"/>
      <c r="E175" s="235"/>
      <c r="F175" s="148"/>
      <c r="G175" s="149"/>
      <c r="H175" s="150"/>
      <c r="I175" s="64" t="s">
        <v>62</v>
      </c>
      <c r="J175" s="52">
        <f>J125</f>
        <v>16927.623673563183</v>
      </c>
    </row>
    <row r="176" spans="1:10" ht="13.5" thickBot="1">
      <c r="A176" s="208" t="s">
        <v>9</v>
      </c>
      <c r="B176" s="19">
        <f>17.31*500.6996</f>
        <v>8667.110075999999</v>
      </c>
      <c r="C176" s="21">
        <f>E176-B176</f>
        <v>330.12992400000076</v>
      </c>
      <c r="D176" s="31"/>
      <c r="E176" s="92">
        <v>8997.24</v>
      </c>
      <c r="F176" s="39">
        <f>B176*1</f>
        <v>8667.110075999999</v>
      </c>
      <c r="G176" s="22">
        <f>(2.882+1.99+0.48+5.61)*500.7</f>
        <v>5488.6734</v>
      </c>
      <c r="H176" s="21">
        <f>F176-G176+C176</f>
        <v>3508.5666</v>
      </c>
      <c r="I176" s="124" t="s">
        <v>31</v>
      </c>
      <c r="J176" s="141">
        <f>3.77*500.7</f>
        <v>1887.639</v>
      </c>
    </row>
    <row r="177" spans="1:10" ht="13.5" thickBot="1">
      <c r="A177" s="207"/>
      <c r="B177" s="45"/>
      <c r="C177" s="98"/>
      <c r="D177" s="98"/>
      <c r="E177" s="76"/>
      <c r="F177" s="24"/>
      <c r="G177" s="78"/>
      <c r="H177" s="26"/>
      <c r="I177" s="126" t="s">
        <v>65</v>
      </c>
      <c r="J177" s="103">
        <v>1700</v>
      </c>
    </row>
    <row r="178" spans="1:10" ht="13.5" thickBot="1">
      <c r="A178" s="208" t="s">
        <v>10</v>
      </c>
      <c r="B178" s="19">
        <f>17.31*500.6996</f>
        <v>8667.110075999999</v>
      </c>
      <c r="C178" s="21">
        <f>E178-B178</f>
        <v>347.2299240000011</v>
      </c>
      <c r="D178" s="49"/>
      <c r="E178" s="93">
        <v>9014.34</v>
      </c>
      <c r="F178" s="39">
        <f>B178*1</f>
        <v>8667.110075999999</v>
      </c>
      <c r="G178" s="22">
        <f>(2.882+1.99+0.48+5.61)*500.7</f>
        <v>5488.6734</v>
      </c>
      <c r="H178" s="21">
        <f>F178-G178+C178</f>
        <v>3525.6666000000005</v>
      </c>
      <c r="I178" s="123" t="s">
        <v>31</v>
      </c>
      <c r="J178" s="141">
        <f>3.77*500.7</f>
        <v>1887.639</v>
      </c>
    </row>
    <row r="179" spans="1:10" ht="13.5" thickBot="1">
      <c r="A179" s="207"/>
      <c r="B179" s="37"/>
      <c r="C179" s="108"/>
      <c r="D179" s="108"/>
      <c r="E179" s="109"/>
      <c r="F179" s="36"/>
      <c r="G179" s="110"/>
      <c r="H179" s="35"/>
      <c r="I179" s="152" t="s">
        <v>24</v>
      </c>
      <c r="J179" s="151" t="s">
        <v>24</v>
      </c>
    </row>
    <row r="180" spans="1:10" ht="13.5" thickBot="1">
      <c r="A180" s="208" t="s">
        <v>11</v>
      </c>
      <c r="B180" s="19">
        <f>17.31*500.6996</f>
        <v>8667.110075999999</v>
      </c>
      <c r="C180" s="21">
        <f>E180-B180</f>
        <v>-1033.2100759999994</v>
      </c>
      <c r="D180" s="49"/>
      <c r="E180" s="93">
        <v>7633.9</v>
      </c>
      <c r="F180" s="39">
        <f>B180*1</f>
        <v>8667.110075999999</v>
      </c>
      <c r="G180" s="22">
        <f>(2.882+1.99+0.48+5.61)*500.7</f>
        <v>5488.6734</v>
      </c>
      <c r="H180" s="21">
        <f>F180-G180+C180</f>
        <v>2145.2266</v>
      </c>
      <c r="I180" s="124" t="s">
        <v>31</v>
      </c>
      <c r="J180" s="141">
        <f>3.77*500.7</f>
        <v>1887.639</v>
      </c>
    </row>
    <row r="181" spans="1:10" ht="12.75">
      <c r="A181" s="207"/>
      <c r="B181" s="24"/>
      <c r="C181" s="25"/>
      <c r="D181" s="25"/>
      <c r="E181" s="26"/>
      <c r="F181" s="24"/>
      <c r="G181" s="98"/>
      <c r="H181" s="26"/>
      <c r="I181" s="106" t="s">
        <v>66</v>
      </c>
      <c r="J181" s="103">
        <v>623</v>
      </c>
    </row>
    <row r="182" spans="1:10" ht="12.75">
      <c r="A182" s="207"/>
      <c r="B182" s="36"/>
      <c r="C182" s="34"/>
      <c r="D182" s="34"/>
      <c r="E182" s="35"/>
      <c r="F182" s="36"/>
      <c r="G182" s="108"/>
      <c r="H182" s="35"/>
      <c r="I182" s="106" t="s">
        <v>67</v>
      </c>
      <c r="J182" s="103">
        <v>100.5</v>
      </c>
    </row>
    <row r="183" spans="1:10" ht="13.5" thickBot="1">
      <c r="A183" s="207"/>
      <c r="B183" s="36"/>
      <c r="C183" s="34"/>
      <c r="D183" s="34"/>
      <c r="E183" s="35"/>
      <c r="F183" s="36"/>
      <c r="G183" s="108"/>
      <c r="H183" s="35"/>
      <c r="I183" s="169" t="s">
        <v>68</v>
      </c>
      <c r="J183" s="103">
        <v>6000</v>
      </c>
    </row>
    <row r="184" spans="1:10" ht="13.5" thickBot="1">
      <c r="A184" s="208" t="s">
        <v>12</v>
      </c>
      <c r="B184" s="19">
        <f>17.31*500.6996</f>
        <v>8667.110075999999</v>
      </c>
      <c r="C184" s="21">
        <f>E184-B184</f>
        <v>-1325.0100759999987</v>
      </c>
      <c r="D184" s="31"/>
      <c r="E184" s="21">
        <v>7342.1</v>
      </c>
      <c r="F184" s="39">
        <f>B184*1</f>
        <v>8667.110075999999</v>
      </c>
      <c r="G184" s="22">
        <f>(2.882+1.99+0.48+5.61)*500.7</f>
        <v>5488.6734</v>
      </c>
      <c r="H184" s="21">
        <f>F184-G184+C184</f>
        <v>1853.4266000000007</v>
      </c>
      <c r="I184" s="60" t="s">
        <v>31</v>
      </c>
      <c r="J184" s="141">
        <f>3.77*500.7</f>
        <v>1887.639</v>
      </c>
    </row>
    <row r="185" spans="1:10" ht="24">
      <c r="A185" s="207"/>
      <c r="B185" s="37"/>
      <c r="C185" s="34"/>
      <c r="D185" s="34"/>
      <c r="E185" s="35"/>
      <c r="F185" s="36"/>
      <c r="G185" s="110"/>
      <c r="H185" s="109"/>
      <c r="I185" s="60" t="s">
        <v>70</v>
      </c>
      <c r="J185" s="103">
        <v>1020</v>
      </c>
    </row>
    <row r="186" spans="1:10" ht="24">
      <c r="A186" s="207"/>
      <c r="B186" s="37"/>
      <c r="C186" s="34"/>
      <c r="D186" s="34"/>
      <c r="E186" s="35"/>
      <c r="F186" s="36"/>
      <c r="G186" s="110"/>
      <c r="H186" s="109"/>
      <c r="I186" s="60" t="s">
        <v>72</v>
      </c>
      <c r="J186" s="103">
        <v>224</v>
      </c>
    </row>
    <row r="187" spans="1:10" ht="12.75">
      <c r="A187" s="207"/>
      <c r="B187" s="37"/>
      <c r="C187" s="34"/>
      <c r="D187" s="34"/>
      <c r="E187" s="35"/>
      <c r="F187" s="36"/>
      <c r="G187" s="110"/>
      <c r="H187" s="109"/>
      <c r="I187" s="43" t="s">
        <v>73</v>
      </c>
      <c r="J187" s="103">
        <v>245</v>
      </c>
    </row>
    <row r="188" spans="1:10" ht="13.5" thickBot="1">
      <c r="A188" s="207"/>
      <c r="B188" s="37"/>
      <c r="C188" s="34"/>
      <c r="D188" s="34"/>
      <c r="E188" s="35"/>
      <c r="F188" s="36"/>
      <c r="G188" s="110"/>
      <c r="H188" s="35"/>
      <c r="I188" s="170" t="s">
        <v>71</v>
      </c>
      <c r="J188" s="103">
        <v>228</v>
      </c>
    </row>
    <row r="189" spans="1:10" ht="13.5" thickBot="1">
      <c r="A189" s="206" t="s">
        <v>13</v>
      </c>
      <c r="B189" s="19">
        <f>17.31*500.6996</f>
        <v>8667.110075999999</v>
      </c>
      <c r="C189" s="21">
        <f>E189-B189</f>
        <v>727.5199240000002</v>
      </c>
      <c r="D189" s="31"/>
      <c r="E189" s="21">
        <v>9394.63</v>
      </c>
      <c r="F189" s="39">
        <f>B189*1</f>
        <v>8667.110075999999</v>
      </c>
      <c r="G189" s="22">
        <f>(2.882+1.99+0.48+5.61)*500.7</f>
        <v>5488.6734</v>
      </c>
      <c r="H189" s="49">
        <f>F189-G189+C189</f>
        <v>3905.9565999999995</v>
      </c>
      <c r="I189" s="124" t="s">
        <v>31</v>
      </c>
      <c r="J189" s="141">
        <f>3.77*500.7</f>
        <v>1887.639</v>
      </c>
    </row>
    <row r="190" spans="1:10" ht="13.5" thickBot="1">
      <c r="A190" s="207"/>
      <c r="B190" s="24"/>
      <c r="C190" s="98"/>
      <c r="D190" s="98"/>
      <c r="E190" s="76"/>
      <c r="F190" s="98"/>
      <c r="G190" s="98"/>
      <c r="H190" s="25"/>
      <c r="I190" s="169" t="s">
        <v>71</v>
      </c>
      <c r="J190" s="103">
        <v>228</v>
      </c>
    </row>
    <row r="191" spans="1:10" ht="13.5" thickBot="1">
      <c r="A191" s="206" t="s">
        <v>14</v>
      </c>
      <c r="B191" s="19">
        <f>17.31*500.6996</f>
        <v>8667.110075999999</v>
      </c>
      <c r="C191" s="21">
        <f>E191-B191</f>
        <v>-1157.8700759999992</v>
      </c>
      <c r="D191" s="31"/>
      <c r="E191" s="21">
        <v>7509.24</v>
      </c>
      <c r="F191" s="39">
        <f>B191*1</f>
        <v>8667.110075999999</v>
      </c>
      <c r="G191" s="22">
        <f>(2.882+1.99+0.48+5.61)*500.7</f>
        <v>5488.6734</v>
      </c>
      <c r="H191" s="21">
        <f>F191-G191+C191</f>
        <v>2020.5666</v>
      </c>
      <c r="I191" s="123" t="s">
        <v>31</v>
      </c>
      <c r="J191" s="141">
        <f>3.77*500.7</f>
        <v>1887.639</v>
      </c>
    </row>
    <row r="192" spans="1:10" ht="12.75">
      <c r="A192" s="207"/>
      <c r="B192" s="24"/>
      <c r="C192" s="25"/>
      <c r="D192" s="25"/>
      <c r="E192" s="26"/>
      <c r="F192" s="25"/>
      <c r="G192" s="98"/>
      <c r="H192" s="26"/>
      <c r="I192" s="170" t="s">
        <v>71</v>
      </c>
      <c r="J192" s="103">
        <v>228</v>
      </c>
    </row>
    <row r="193" spans="1:10" ht="13.5" thickBot="1">
      <c r="A193" s="207"/>
      <c r="B193" s="36"/>
      <c r="C193" s="34"/>
      <c r="D193" s="34"/>
      <c r="E193" s="35"/>
      <c r="F193" s="34"/>
      <c r="G193" s="108"/>
      <c r="H193" s="35"/>
      <c r="I193" s="143" t="s">
        <v>27</v>
      </c>
      <c r="J193" s="95">
        <v>1200</v>
      </c>
    </row>
    <row r="194" spans="1:10" ht="13.5" thickBot="1">
      <c r="A194" s="206" t="s">
        <v>15</v>
      </c>
      <c r="B194" s="19">
        <f>17.31*500.6996</f>
        <v>8667.110075999999</v>
      </c>
      <c r="C194" s="21">
        <f>E194-B194</f>
        <v>1273.0399240000006</v>
      </c>
      <c r="D194" s="20"/>
      <c r="E194" s="21">
        <v>9940.15</v>
      </c>
      <c r="F194" s="39">
        <f>B194*1</f>
        <v>8667.110075999999</v>
      </c>
      <c r="G194" s="22">
        <f>(2.882+1.99+0.48+5.61)*500.7</f>
        <v>5488.6734</v>
      </c>
      <c r="H194" s="48">
        <f>F194-G194+C194</f>
        <v>4451.4766</v>
      </c>
      <c r="I194" s="124" t="s">
        <v>31</v>
      </c>
      <c r="J194" s="141">
        <f>3.77*500.7</f>
        <v>1887.639</v>
      </c>
    </row>
    <row r="195" spans="1:10" ht="13.5" thickBot="1">
      <c r="A195" s="207"/>
      <c r="B195" s="24"/>
      <c r="C195" s="25"/>
      <c r="D195" s="25"/>
      <c r="E195" s="26"/>
      <c r="F195" s="25"/>
      <c r="G195" s="98"/>
      <c r="H195" s="25"/>
      <c r="I195" s="130" t="s">
        <v>29</v>
      </c>
      <c r="J195" s="61">
        <v>1806</v>
      </c>
    </row>
    <row r="196" spans="1:10" ht="13.5" thickBot="1">
      <c r="A196" s="206" t="s">
        <v>16</v>
      </c>
      <c r="B196" s="19">
        <f>17.31*500.6996</f>
        <v>8667.110075999999</v>
      </c>
      <c r="C196" s="21">
        <f>E196-B196</f>
        <v>-280.4200759999985</v>
      </c>
      <c r="D196" s="31"/>
      <c r="E196" s="102">
        <v>8386.69</v>
      </c>
      <c r="F196" s="39">
        <f>B196*1</f>
        <v>8667.110075999999</v>
      </c>
      <c r="G196" s="22">
        <f>(2.882+1.99+0.48+5.61)*500.7</f>
        <v>5488.6734</v>
      </c>
      <c r="H196" s="48">
        <f>F196-G196+C196</f>
        <v>2898.016600000001</v>
      </c>
      <c r="I196" s="124" t="s">
        <v>31</v>
      </c>
      <c r="J196" s="141">
        <f>3.77*500.7</f>
        <v>1887.639</v>
      </c>
    </row>
    <row r="197" spans="1:10" ht="13.5" thickBot="1">
      <c r="A197" s="207"/>
      <c r="B197" s="24"/>
      <c r="C197" s="25"/>
      <c r="D197" s="25"/>
      <c r="E197" s="26"/>
      <c r="F197" s="25"/>
      <c r="G197" s="98"/>
      <c r="H197" s="25"/>
      <c r="I197" s="154" t="s">
        <v>24</v>
      </c>
      <c r="J197" s="153" t="s">
        <v>24</v>
      </c>
    </row>
    <row r="198" spans="1:10" ht="13.5" thickBot="1">
      <c r="A198" s="206" t="s">
        <v>17</v>
      </c>
      <c r="B198" s="19">
        <f>17.31*500.6996</f>
        <v>8667.110075999999</v>
      </c>
      <c r="C198" s="21">
        <f>E198-B198</f>
        <v>27.019924000000174</v>
      </c>
      <c r="D198" s="31"/>
      <c r="E198" s="116">
        <v>8694.13</v>
      </c>
      <c r="F198" s="39">
        <f>B198*1</f>
        <v>8667.110075999999</v>
      </c>
      <c r="G198" s="22">
        <f>(2.882+1.99+0.48+5.61)*500.7</f>
        <v>5488.6734</v>
      </c>
      <c r="H198" s="21">
        <f>F198-G198+C198</f>
        <v>3205.4565999999995</v>
      </c>
      <c r="I198" s="124" t="s">
        <v>31</v>
      </c>
      <c r="J198" s="141">
        <f>3.77*500.7</f>
        <v>1887.639</v>
      </c>
    </row>
    <row r="199" spans="1:10" ht="13.5" thickBot="1">
      <c r="A199" s="207"/>
      <c r="B199" s="74"/>
      <c r="C199" s="98"/>
      <c r="D199" s="98"/>
      <c r="E199" s="98"/>
      <c r="F199" s="77"/>
      <c r="G199" s="78"/>
      <c r="H199" s="26"/>
      <c r="I199" s="145" t="s">
        <v>27</v>
      </c>
      <c r="J199" s="95">
        <v>1200</v>
      </c>
    </row>
    <row r="200" spans="1:10" ht="13.5" thickBot="1">
      <c r="A200" s="206" t="s">
        <v>18</v>
      </c>
      <c r="B200" s="19">
        <f>17.31*500.6996</f>
        <v>8667.110075999999</v>
      </c>
      <c r="C200" s="21">
        <f>E200-B200</f>
        <v>-144.93007599999873</v>
      </c>
      <c r="D200" s="31"/>
      <c r="E200" s="177">
        <v>8522.18</v>
      </c>
      <c r="F200" s="39">
        <f>B200*1</f>
        <v>8667.110075999999</v>
      </c>
      <c r="G200" s="22">
        <f>(2.882+1.99+0.48+5.61)*500.7</f>
        <v>5488.6734</v>
      </c>
      <c r="H200" s="21">
        <f>F200-G200+C200</f>
        <v>3033.5066000000006</v>
      </c>
      <c r="I200" s="123" t="s">
        <v>31</v>
      </c>
      <c r="J200" s="141">
        <f>3.77*500.7</f>
        <v>1887.639</v>
      </c>
    </row>
    <row r="201" spans="1:10" ht="24">
      <c r="A201" s="207"/>
      <c r="B201" s="37"/>
      <c r="C201" s="34"/>
      <c r="D201" s="34"/>
      <c r="E201" s="176"/>
      <c r="F201" s="36"/>
      <c r="G201" s="110"/>
      <c r="H201" s="35"/>
      <c r="I201" s="60" t="s">
        <v>75</v>
      </c>
      <c r="J201" s="103">
        <v>140</v>
      </c>
    </row>
    <row r="202" spans="1:10" ht="13.5" thickBot="1">
      <c r="A202" s="207"/>
      <c r="B202" s="175"/>
      <c r="C202" s="28"/>
      <c r="D202" s="28"/>
      <c r="E202" s="29"/>
      <c r="F202" s="27"/>
      <c r="G202" s="172"/>
      <c r="H202" s="29"/>
      <c r="I202" s="170" t="s">
        <v>74</v>
      </c>
      <c r="J202" s="103">
        <v>0</v>
      </c>
    </row>
    <row r="203" spans="1:10" ht="13.5" thickBot="1">
      <c r="A203" s="208" t="s">
        <v>19</v>
      </c>
      <c r="B203" s="19">
        <f>17.31*500.6996</f>
        <v>8667.110075999999</v>
      </c>
      <c r="C203" s="21">
        <f>E203-B203</f>
        <v>459.62992400000076</v>
      </c>
      <c r="D203" s="31"/>
      <c r="E203" s="102">
        <v>9126.74</v>
      </c>
      <c r="F203" s="39">
        <f>B203*1</f>
        <v>8667.110075999999</v>
      </c>
      <c r="G203" s="22">
        <f>(2.882+1.99+0.48+5.61)*500.7</f>
        <v>5488.6734</v>
      </c>
      <c r="H203" s="21">
        <f>F203-G203+C203</f>
        <v>3638.0666</v>
      </c>
      <c r="I203" s="124" t="s">
        <v>31</v>
      </c>
      <c r="J203" s="141">
        <f>3.77*500.7</f>
        <v>1887.639</v>
      </c>
    </row>
    <row r="204" spans="1:10" ht="13.5" thickBot="1">
      <c r="A204" s="209"/>
      <c r="B204" s="181"/>
      <c r="C204" s="182"/>
      <c r="D204" s="182"/>
      <c r="E204" s="183"/>
      <c r="F204" s="182"/>
      <c r="G204" s="184"/>
      <c r="H204" s="185"/>
      <c r="I204" s="186" t="s">
        <v>76</v>
      </c>
      <c r="J204" s="187">
        <v>27459.8</v>
      </c>
    </row>
    <row r="205" spans="1:10" ht="13.5" thickBot="1">
      <c r="A205" s="208" t="s">
        <v>20</v>
      </c>
      <c r="B205" s="19">
        <f>17.31*500.6996</f>
        <v>8667.110075999999</v>
      </c>
      <c r="C205" s="21">
        <f>E205-B205</f>
        <v>1117.7299240000011</v>
      </c>
      <c r="D205" s="31"/>
      <c r="E205" s="102">
        <v>9784.84</v>
      </c>
      <c r="F205" s="39">
        <f>B205*1</f>
        <v>8667.110075999999</v>
      </c>
      <c r="G205" s="22">
        <f>(2.882+1.99+0.48+5.61)*500.7</f>
        <v>5488.6734</v>
      </c>
      <c r="H205" s="21">
        <f>F205-G205+C205</f>
        <v>4296.1666000000005</v>
      </c>
      <c r="I205" s="124" t="s">
        <v>31</v>
      </c>
      <c r="J205" s="141">
        <f>3.77*500.7</f>
        <v>1887.639</v>
      </c>
    </row>
    <row r="206" spans="1:10" ht="12.75">
      <c r="A206" s="207"/>
      <c r="B206" s="37"/>
      <c r="C206" s="108"/>
      <c r="D206" s="108"/>
      <c r="E206" s="171"/>
      <c r="F206" s="111"/>
      <c r="G206" s="110"/>
      <c r="H206" s="109"/>
      <c r="I206" s="106" t="s">
        <v>77</v>
      </c>
      <c r="J206" s="103">
        <v>1020</v>
      </c>
    </row>
    <row r="207" spans="1:10" ht="12.75">
      <c r="A207" s="207"/>
      <c r="B207" s="37"/>
      <c r="C207" s="108"/>
      <c r="D207" s="108"/>
      <c r="E207" s="171"/>
      <c r="F207" s="111"/>
      <c r="G207" s="110"/>
      <c r="H207" s="109"/>
      <c r="I207" s="170" t="s">
        <v>78</v>
      </c>
      <c r="J207" s="103">
        <v>150</v>
      </c>
    </row>
    <row r="208" spans="1:10" ht="12.75">
      <c r="A208" s="207"/>
      <c r="B208" s="37"/>
      <c r="C208" s="108"/>
      <c r="D208" s="108"/>
      <c r="E208" s="171"/>
      <c r="F208" s="111"/>
      <c r="G208" s="110"/>
      <c r="H208" s="109"/>
      <c r="I208" s="173" t="s">
        <v>79</v>
      </c>
      <c r="J208" s="174">
        <v>425</v>
      </c>
    </row>
    <row r="209" spans="1:10" ht="13.5" thickBot="1">
      <c r="A209" s="209"/>
      <c r="B209" s="175"/>
      <c r="C209" s="85"/>
      <c r="D209" s="85"/>
      <c r="E209" s="85"/>
      <c r="F209" s="84"/>
      <c r="G209" s="172"/>
      <c r="H209" s="86"/>
      <c r="I209" s="188" t="s">
        <v>64</v>
      </c>
      <c r="J209" s="187">
        <v>525.59</v>
      </c>
    </row>
    <row r="210" spans="1:10" ht="13.5" thickBot="1">
      <c r="A210" s="10" t="s">
        <v>21</v>
      </c>
      <c r="B210" s="136">
        <f>SUM(B175:B205)</f>
        <v>104005.32091199998</v>
      </c>
      <c r="C210" s="137">
        <f>SUM(C175:C205)</f>
        <v>340.85908800001016</v>
      </c>
      <c r="D210" s="137"/>
      <c r="E210" s="138">
        <f>SUM(E176:E209)</f>
        <v>104346.18000000001</v>
      </c>
      <c r="F210" s="139">
        <f>SUM(F175:F205)</f>
        <v>104005.32091199998</v>
      </c>
      <c r="G210" s="139">
        <f>SUM(G175:G205)</f>
        <v>65864.0808</v>
      </c>
      <c r="H210" s="140">
        <f>SUM(H175:H205)</f>
        <v>38482.0992</v>
      </c>
      <c r="I210" s="155"/>
      <c r="J210" s="156"/>
    </row>
    <row r="211" spans="1:11" ht="13.5" thickBot="1">
      <c r="A211" s="157"/>
      <c r="B211" s="158"/>
      <c r="C211" s="159"/>
      <c r="D211" s="159"/>
      <c r="E211" s="160"/>
      <c r="F211" s="161"/>
      <c r="G211" s="161"/>
      <c r="H211" s="162"/>
      <c r="I211" s="163"/>
      <c r="J211" s="57">
        <f>SUM(J176:J209)</f>
        <v>67174.55799999999</v>
      </c>
      <c r="K211" s="180">
        <f>J211+G210</f>
        <v>133038.6388</v>
      </c>
    </row>
    <row r="212" spans="1:10" ht="13.5" thickBot="1">
      <c r="A212" s="164"/>
      <c r="B212" s="165"/>
      <c r="C212" s="166"/>
      <c r="D212" s="166"/>
      <c r="E212" s="167"/>
      <c r="F212" s="210"/>
      <c r="G212" s="211"/>
      <c r="H212" s="211"/>
      <c r="I212" s="211"/>
      <c r="J212" s="178"/>
    </row>
    <row r="213" spans="1:10" ht="13.5" thickBot="1">
      <c r="A213" s="168"/>
      <c r="B213" s="168"/>
      <c r="C213" s="168"/>
      <c r="D213" s="168"/>
      <c r="E213" s="168"/>
      <c r="F213" s="168"/>
      <c r="G213" s="168"/>
      <c r="H213" s="168"/>
      <c r="I213" s="11" t="s">
        <v>69</v>
      </c>
      <c r="J213" s="179">
        <f>H210+J175-J211</f>
        <v>-11764.83512643681</v>
      </c>
    </row>
    <row r="214" spans="1:10" ht="12.7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</row>
    <row r="215" spans="1:10" ht="12.7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</row>
    <row r="216" ht="12.75">
      <c r="A216" t="s">
        <v>80</v>
      </c>
    </row>
    <row r="250" spans="1:10" ht="15.75">
      <c r="A250" s="219" t="s">
        <v>81</v>
      </c>
      <c r="B250" s="219"/>
      <c r="C250" s="219"/>
      <c r="D250" s="219"/>
      <c r="E250" s="219"/>
      <c r="F250" s="219"/>
      <c r="G250" s="219"/>
      <c r="H250" s="219"/>
      <c r="I250" s="219"/>
      <c r="J250" s="219"/>
    </row>
    <row r="251" spans="1:10" ht="16.5" thickBot="1">
      <c r="A251" s="220" t="s">
        <v>23</v>
      </c>
      <c r="B251" s="220"/>
      <c r="C251" s="220"/>
      <c r="D251" s="220"/>
      <c r="E251" s="220"/>
      <c r="F251" s="220"/>
      <c r="G251" s="220"/>
      <c r="H251" s="220"/>
      <c r="I251" s="220"/>
      <c r="J251" s="220"/>
    </row>
    <row r="252" spans="1:10" ht="14.25" customHeight="1" thickBot="1">
      <c r="A252" s="221"/>
      <c r="B252" s="224" t="s">
        <v>22</v>
      </c>
      <c r="C252" s="225"/>
      <c r="D252" s="225"/>
      <c r="E252" s="226"/>
      <c r="F252" s="224" t="s">
        <v>25</v>
      </c>
      <c r="G252" s="225"/>
      <c r="H252" s="225"/>
      <c r="I252" s="225"/>
      <c r="J252" s="226"/>
    </row>
    <row r="253" spans="1:10" ht="13.5" thickBot="1">
      <c r="A253" s="222"/>
      <c r="B253" s="212" t="s">
        <v>0</v>
      </c>
      <c r="C253" s="228" t="s">
        <v>35</v>
      </c>
      <c r="D253" s="212" t="s">
        <v>1</v>
      </c>
      <c r="E253" s="212" t="s">
        <v>2</v>
      </c>
      <c r="F253" s="212" t="s">
        <v>3</v>
      </c>
      <c r="G253" s="212" t="s">
        <v>4</v>
      </c>
      <c r="H253" s="212" t="s">
        <v>5</v>
      </c>
      <c r="I253" s="214" t="s">
        <v>6</v>
      </c>
      <c r="J253" s="215"/>
    </row>
    <row r="254" spans="1:10" ht="33.75" customHeight="1" thickBot="1">
      <c r="A254" s="223"/>
      <c r="B254" s="227"/>
      <c r="C254" s="229"/>
      <c r="D254" s="227"/>
      <c r="E254" s="227"/>
      <c r="F254" s="213"/>
      <c r="G254" s="213"/>
      <c r="H254" s="213"/>
      <c r="I254" s="197" t="s">
        <v>7</v>
      </c>
      <c r="J254" s="198" t="s">
        <v>8</v>
      </c>
    </row>
    <row r="255" spans="1:10" ht="13.5" thickBot="1">
      <c r="A255" s="16" t="s">
        <v>82</v>
      </c>
      <c r="B255" s="216"/>
      <c r="C255" s="217"/>
      <c r="D255" s="217"/>
      <c r="E255" s="218"/>
      <c r="F255" s="12"/>
      <c r="G255" s="13"/>
      <c r="H255" s="14"/>
      <c r="I255" s="64" t="s">
        <v>83</v>
      </c>
      <c r="J255" s="52">
        <f>J213</f>
        <v>-11764.83512643681</v>
      </c>
    </row>
    <row r="256" spans="1:10" ht="13.5" thickBot="1">
      <c r="A256" s="208" t="s">
        <v>9</v>
      </c>
      <c r="B256" s="46">
        <f>17.31*500.6996</f>
        <v>8667.110075999999</v>
      </c>
      <c r="C256" s="62">
        <f>E256-B256</f>
        <v>-768.6400759999988</v>
      </c>
      <c r="D256" s="20"/>
      <c r="E256" s="199">
        <v>7898.47</v>
      </c>
      <c r="F256" s="47">
        <f>B256*1</f>
        <v>8667.110075999999</v>
      </c>
      <c r="G256" s="200">
        <f>(2.882+1.99+0.48+5.61)*500.7</f>
        <v>5488.6734</v>
      </c>
      <c r="H256" s="62">
        <f>F256-G256+C256</f>
        <v>2409.7966000000006</v>
      </c>
      <c r="I256" s="124" t="s">
        <v>31</v>
      </c>
      <c r="J256" s="141">
        <f>3.77*500.7</f>
        <v>1887.639</v>
      </c>
    </row>
    <row r="257" spans="1:10" ht="12.75">
      <c r="A257" s="207"/>
      <c r="B257" s="74"/>
      <c r="C257" s="98"/>
      <c r="D257" s="98"/>
      <c r="E257" s="76"/>
      <c r="F257" s="77"/>
      <c r="G257" s="78"/>
      <c r="H257" s="26"/>
      <c r="I257" s="201" t="s">
        <v>78</v>
      </c>
      <c r="J257" s="103">
        <v>150</v>
      </c>
    </row>
    <row r="258" spans="1:10" ht="24.75" thickBot="1">
      <c r="A258" s="189"/>
      <c r="B258" s="192"/>
      <c r="C258" s="85"/>
      <c r="D258" s="85"/>
      <c r="E258" s="86"/>
      <c r="F258" s="84"/>
      <c r="G258" s="172"/>
      <c r="H258" s="29"/>
      <c r="I258" s="126" t="s">
        <v>85</v>
      </c>
      <c r="J258" s="103">
        <v>1462</v>
      </c>
    </row>
    <row r="259" spans="1:10" ht="13.5" thickBot="1">
      <c r="A259" s="208" t="s">
        <v>10</v>
      </c>
      <c r="B259" s="19">
        <f>17.31*500.6996</f>
        <v>8667.110075999999</v>
      </c>
      <c r="C259" s="21">
        <f>E259-B259</f>
        <v>-1340.3500759999988</v>
      </c>
      <c r="D259" s="49"/>
      <c r="E259" s="93">
        <v>7326.76</v>
      </c>
      <c r="F259" s="39">
        <f>B259*1</f>
        <v>8667.110075999999</v>
      </c>
      <c r="G259" s="22">
        <f>(2.882+1.99+0.48+5.61)*500.7</f>
        <v>5488.6734</v>
      </c>
      <c r="H259" s="21">
        <f>F259-G259+C259</f>
        <v>1838.0866000000005</v>
      </c>
      <c r="I259" s="123" t="s">
        <v>31</v>
      </c>
      <c r="J259" s="141">
        <f>3.77*500.7</f>
        <v>1887.639</v>
      </c>
    </row>
    <row r="260" spans="1:10" ht="12.75">
      <c r="A260" s="207"/>
      <c r="B260" s="37"/>
      <c r="C260" s="34"/>
      <c r="D260" s="34"/>
      <c r="E260" s="202"/>
      <c r="F260" s="36"/>
      <c r="G260" s="68"/>
      <c r="H260" s="35"/>
      <c r="I260" s="201" t="s">
        <v>86</v>
      </c>
      <c r="J260" s="103">
        <v>567</v>
      </c>
    </row>
    <row r="261" spans="1:10" ht="13.5" thickBot="1">
      <c r="A261" s="207"/>
      <c r="B261" s="107"/>
      <c r="C261" s="108"/>
      <c r="D261" s="108"/>
      <c r="E261" s="109"/>
      <c r="F261" s="111"/>
      <c r="G261" s="110"/>
      <c r="H261" s="35"/>
      <c r="I261" s="126" t="s">
        <v>87</v>
      </c>
      <c r="J261" s="103">
        <v>3000</v>
      </c>
    </row>
    <row r="262" spans="1:10" ht="13.5" thickBot="1">
      <c r="A262" s="208" t="s">
        <v>11</v>
      </c>
      <c r="B262" s="19">
        <f>17.31*500.6996</f>
        <v>8667.110075999999</v>
      </c>
      <c r="C262" s="21">
        <f>E262-B262</f>
        <v>-175.75007599999844</v>
      </c>
      <c r="D262" s="49"/>
      <c r="E262" s="93">
        <v>8491.36</v>
      </c>
      <c r="F262" s="39">
        <f>B262*1</f>
        <v>8667.110075999999</v>
      </c>
      <c r="G262" s="22">
        <f>(2.882+1.99+0.48+5.61)*500.7</f>
        <v>5488.6734</v>
      </c>
      <c r="H262" s="21">
        <f>F262-G262+C262</f>
        <v>3002.686600000001</v>
      </c>
      <c r="I262" s="124" t="s">
        <v>31</v>
      </c>
      <c r="J262" s="141">
        <f>3.77*500.7</f>
        <v>1887.639</v>
      </c>
    </row>
    <row r="263" spans="1:10" ht="12.75">
      <c r="A263" s="207"/>
      <c r="B263" s="77"/>
      <c r="C263" s="98"/>
      <c r="D263" s="98"/>
      <c r="E263" s="76"/>
      <c r="F263" s="77"/>
      <c r="G263" s="98"/>
      <c r="H263" s="26"/>
      <c r="I263" s="201" t="s">
        <v>78</v>
      </c>
      <c r="J263" s="103">
        <v>150</v>
      </c>
    </row>
    <row r="264" spans="1:10" ht="23.25" customHeight="1">
      <c r="A264" s="207"/>
      <c r="B264" s="111"/>
      <c r="C264" s="108"/>
      <c r="D264" s="108"/>
      <c r="E264" s="109"/>
      <c r="F264" s="111"/>
      <c r="G264" s="108"/>
      <c r="H264" s="35"/>
      <c r="I264" s="201" t="s">
        <v>88</v>
      </c>
      <c r="J264" s="103">
        <v>98</v>
      </c>
    </row>
    <row r="265" spans="1:10" ht="13.5" thickBot="1">
      <c r="A265" s="207"/>
      <c r="B265" s="111"/>
      <c r="C265" s="108"/>
      <c r="D265" s="108"/>
      <c r="E265" s="109"/>
      <c r="F265" s="111"/>
      <c r="G265" s="108"/>
      <c r="H265" s="35"/>
      <c r="I265" s="169" t="s">
        <v>86</v>
      </c>
      <c r="J265" s="103">
        <v>567</v>
      </c>
    </row>
    <row r="266" spans="1:10" ht="13.5" thickBot="1">
      <c r="A266" s="208" t="s">
        <v>12</v>
      </c>
      <c r="B266" s="19">
        <f>17.31*500.6996</f>
        <v>8667.110075999999</v>
      </c>
      <c r="C266" s="21">
        <f>E266-B266</f>
        <v>1624.099924</v>
      </c>
      <c r="D266" s="31"/>
      <c r="E266" s="21">
        <v>10291.21</v>
      </c>
      <c r="F266" s="39">
        <f>B266*1</f>
        <v>8667.110075999999</v>
      </c>
      <c r="G266" s="22">
        <f>(2.882+1.99+0.48+5.61)*500.7</f>
        <v>5488.6734</v>
      </c>
      <c r="H266" s="21">
        <f>F266-G266+C266</f>
        <v>4802.536599999999</v>
      </c>
      <c r="I266" s="60" t="s">
        <v>31</v>
      </c>
      <c r="J266" s="141">
        <f>3.77*500.7</f>
        <v>1887.639</v>
      </c>
    </row>
    <row r="267" spans="1:10" ht="13.5" thickBot="1">
      <c r="A267" s="207"/>
      <c r="B267" s="107"/>
      <c r="C267" s="108"/>
      <c r="D267" s="108"/>
      <c r="E267" s="109"/>
      <c r="F267" s="111"/>
      <c r="G267" s="110"/>
      <c r="H267" s="35"/>
      <c r="I267" s="201" t="s">
        <v>89</v>
      </c>
      <c r="J267" s="103">
        <v>213</v>
      </c>
    </row>
    <row r="268" spans="1:10" ht="13.5" thickBot="1">
      <c r="A268" s="206" t="s">
        <v>13</v>
      </c>
      <c r="B268" s="19">
        <f>18.17*500.7</f>
        <v>9097.719000000001</v>
      </c>
      <c r="C268" s="21">
        <f>E268-B268</f>
        <v>-134.1890000000003</v>
      </c>
      <c r="D268" s="31"/>
      <c r="E268" s="21">
        <v>8963.53</v>
      </c>
      <c r="F268" s="39">
        <f>B268*1</f>
        <v>9097.719000000001</v>
      </c>
      <c r="G268" s="22">
        <f>(2.882+1.99+0.48+5.61)*500.7</f>
        <v>5488.6734</v>
      </c>
      <c r="H268" s="49">
        <f>F268-G268+C268</f>
        <v>3474.856600000001</v>
      </c>
      <c r="I268" s="124" t="s">
        <v>31</v>
      </c>
      <c r="J268" s="141">
        <f>3.77*500.7</f>
        <v>1887.639</v>
      </c>
    </row>
    <row r="269" spans="1:10" ht="8.25" customHeight="1" thickBot="1">
      <c r="A269" s="207"/>
      <c r="B269" s="77"/>
      <c r="C269" s="98"/>
      <c r="D269" s="98"/>
      <c r="E269" s="76"/>
      <c r="F269" s="98"/>
      <c r="G269" s="98"/>
      <c r="H269" s="25"/>
      <c r="I269" s="190" t="s">
        <v>24</v>
      </c>
      <c r="J269" s="115" t="s">
        <v>24</v>
      </c>
    </row>
    <row r="270" spans="1:10" ht="13.5" thickBot="1">
      <c r="A270" s="206" t="s">
        <v>14</v>
      </c>
      <c r="B270" s="19">
        <f>18.17*500.7</f>
        <v>9097.719000000001</v>
      </c>
      <c r="C270" s="21">
        <f>E270-B270</f>
        <v>101.62099999999919</v>
      </c>
      <c r="D270" s="31"/>
      <c r="E270" s="21">
        <v>9199.34</v>
      </c>
      <c r="F270" s="39">
        <f>B270*1</f>
        <v>9097.719000000001</v>
      </c>
      <c r="G270" s="22">
        <f>(2.882+1.99+0.48+5.61)*500.7</f>
        <v>5488.6734</v>
      </c>
      <c r="H270" s="21">
        <f>F270-G270+C270</f>
        <v>3710.6666000000005</v>
      </c>
      <c r="I270" s="123" t="s">
        <v>31</v>
      </c>
      <c r="J270" s="141">
        <f>3.77*500.7</f>
        <v>1887.639</v>
      </c>
    </row>
    <row r="271" spans="1:10" ht="13.5" thickBot="1">
      <c r="A271" s="207"/>
      <c r="B271" s="111"/>
      <c r="C271" s="108"/>
      <c r="D271" s="108"/>
      <c r="E271" s="109"/>
      <c r="F271" s="108"/>
      <c r="G271" s="108"/>
      <c r="H271" s="35"/>
      <c r="I271" s="143" t="s">
        <v>27</v>
      </c>
      <c r="J271" s="95">
        <v>1113</v>
      </c>
    </row>
    <row r="272" spans="1:10" ht="13.5" thickBot="1">
      <c r="A272" s="206" t="s">
        <v>15</v>
      </c>
      <c r="B272" s="19">
        <f>18.17*500.7</f>
        <v>9097.719000000001</v>
      </c>
      <c r="C272" s="21">
        <f>E272-B272</f>
        <v>-37.03900000000067</v>
      </c>
      <c r="D272" s="20"/>
      <c r="E272" s="21">
        <v>9060.68</v>
      </c>
      <c r="F272" s="39">
        <f>B272*1</f>
        <v>9097.719000000001</v>
      </c>
      <c r="G272" s="22">
        <f>(2.882+1.99+0.48+5.61)*500.7</f>
        <v>5488.6734</v>
      </c>
      <c r="H272" s="48">
        <f>F272-G272+C272</f>
        <v>3572.0066000000006</v>
      </c>
      <c r="I272" s="124" t="s">
        <v>31</v>
      </c>
      <c r="J272" s="141">
        <f>3.77*500.7</f>
        <v>1887.639</v>
      </c>
    </row>
    <row r="273" spans="1:10" ht="13.5" thickBot="1">
      <c r="A273" s="207"/>
      <c r="B273" s="77"/>
      <c r="C273" s="98"/>
      <c r="D273" s="98"/>
      <c r="E273" s="76"/>
      <c r="F273" s="98"/>
      <c r="G273" s="98"/>
      <c r="H273" s="98"/>
      <c r="I273" s="130" t="s">
        <v>29</v>
      </c>
      <c r="J273" s="61">
        <v>1806</v>
      </c>
    </row>
    <row r="274" spans="1:10" ht="13.5" thickBot="1">
      <c r="A274" s="206" t="s">
        <v>16</v>
      </c>
      <c r="B274" s="46">
        <f>18.17*500.7</f>
        <v>9097.719000000001</v>
      </c>
      <c r="C274" s="62">
        <f>E274-B274</f>
        <v>-1413.0290000000014</v>
      </c>
      <c r="D274" s="20"/>
      <c r="E274" s="204">
        <v>7684.69</v>
      </c>
      <c r="F274" s="47">
        <f>B274*1</f>
        <v>9097.719000000001</v>
      </c>
      <c r="G274" s="200">
        <f>(2.882+1.99+0.48+5.61)*500.7</f>
        <v>5488.6734</v>
      </c>
      <c r="H274" s="48">
        <f>F274-G274+C274</f>
        <v>2196.0166</v>
      </c>
      <c r="I274" s="124" t="s">
        <v>31</v>
      </c>
      <c r="J274" s="141">
        <f>3.77*500.7</f>
        <v>1887.639</v>
      </c>
    </row>
    <row r="275" spans="1:10" ht="24">
      <c r="A275" s="207"/>
      <c r="B275" s="45"/>
      <c r="C275" s="25"/>
      <c r="D275" s="25"/>
      <c r="E275" s="203"/>
      <c r="F275" s="24"/>
      <c r="G275" s="67"/>
      <c r="H275" s="26"/>
      <c r="I275" s="201" t="s">
        <v>90</v>
      </c>
      <c r="J275" s="103">
        <v>1822.5</v>
      </c>
    </row>
    <row r="276" spans="1:10" ht="13.5" thickBot="1">
      <c r="A276" s="207"/>
      <c r="B276" s="84"/>
      <c r="C276" s="85"/>
      <c r="D276" s="85"/>
      <c r="E276" s="86"/>
      <c r="F276" s="84"/>
      <c r="G276" s="85"/>
      <c r="H276" s="29"/>
      <c r="I276" s="126" t="s">
        <v>27</v>
      </c>
      <c r="J276" s="103">
        <v>1720</v>
      </c>
    </row>
    <row r="277" spans="1:10" ht="13.5" thickBot="1">
      <c r="A277" s="206" t="s">
        <v>17</v>
      </c>
      <c r="B277" s="19">
        <f>18.17*500.7</f>
        <v>9097.719000000001</v>
      </c>
      <c r="C277" s="21">
        <f>E277-B277</f>
        <v>-984.0090000000009</v>
      </c>
      <c r="D277" s="31"/>
      <c r="E277" s="116">
        <v>8113.71</v>
      </c>
      <c r="F277" s="39">
        <f>B277*1</f>
        <v>9097.719000000001</v>
      </c>
      <c r="G277" s="22">
        <f>(2.882+1.99+0.48+5.61)*500.7</f>
        <v>5488.6734</v>
      </c>
      <c r="H277" s="21">
        <f>F277-G277+C277</f>
        <v>2625.0366000000004</v>
      </c>
      <c r="I277" s="124" t="s">
        <v>31</v>
      </c>
      <c r="J277" s="141">
        <f>3.77*500.7</f>
        <v>1887.639</v>
      </c>
    </row>
    <row r="278" spans="1:10" ht="8.25" customHeight="1" thickBot="1">
      <c r="A278" s="207"/>
      <c r="B278" s="74"/>
      <c r="C278" s="98"/>
      <c r="D278" s="98"/>
      <c r="E278" s="98"/>
      <c r="F278" s="77"/>
      <c r="G278" s="78"/>
      <c r="H278" s="26"/>
      <c r="I278" s="154" t="s">
        <v>24</v>
      </c>
      <c r="J278" s="153" t="s">
        <v>24</v>
      </c>
    </row>
    <row r="279" spans="1:10" ht="13.5" thickBot="1">
      <c r="A279" s="206" t="s">
        <v>18</v>
      </c>
      <c r="B279" s="19">
        <f>18.17*500.7</f>
        <v>9097.719000000001</v>
      </c>
      <c r="C279" s="21">
        <f>E279-B279</f>
        <v>-2338.979000000001</v>
      </c>
      <c r="D279" s="31"/>
      <c r="E279" s="177">
        <v>6758.74</v>
      </c>
      <c r="F279" s="39">
        <f>B279*1</f>
        <v>9097.719000000001</v>
      </c>
      <c r="G279" s="22">
        <f>(2.882+1.99+0.48+5.61)*500.7</f>
        <v>5488.6734</v>
      </c>
      <c r="H279" s="21">
        <f>F279-G279+C279</f>
        <v>1270.0666</v>
      </c>
      <c r="I279" s="123" t="s">
        <v>31</v>
      </c>
      <c r="J279" s="141">
        <f>3.77*500.7</f>
        <v>1887.639</v>
      </c>
    </row>
    <row r="280" spans="1:10" ht="8.25" customHeight="1" thickBot="1">
      <c r="A280" s="207"/>
      <c r="B280" s="192"/>
      <c r="C280" s="85"/>
      <c r="D280" s="85"/>
      <c r="E280" s="86"/>
      <c r="F280" s="84"/>
      <c r="G280" s="172"/>
      <c r="H280" s="29"/>
      <c r="I280" s="191" t="s">
        <v>24</v>
      </c>
      <c r="J280" s="115" t="s">
        <v>24</v>
      </c>
    </row>
    <row r="281" spans="1:10" ht="13.5" thickBot="1">
      <c r="A281" s="208" t="s">
        <v>19</v>
      </c>
      <c r="B281" s="19">
        <f>18.17*500.7</f>
        <v>9097.719000000001</v>
      </c>
      <c r="C281" s="21">
        <f>E281-B281</f>
        <v>-1342.2290000000012</v>
      </c>
      <c r="D281" s="31"/>
      <c r="E281" s="102">
        <v>7755.49</v>
      </c>
      <c r="F281" s="39">
        <f>B281*1</f>
        <v>9097.719000000001</v>
      </c>
      <c r="G281" s="22">
        <f>(2.882+1.99+0.48+5.61)*500.7</f>
        <v>5488.6734</v>
      </c>
      <c r="H281" s="21">
        <f>F281-G281+C281</f>
        <v>2266.8166</v>
      </c>
      <c r="I281" s="124" t="s">
        <v>31</v>
      </c>
      <c r="J281" s="141">
        <f>3.77*500.7</f>
        <v>1887.639</v>
      </c>
    </row>
    <row r="282" spans="1:10" ht="13.5" thickBot="1">
      <c r="A282" s="209"/>
      <c r="B282" s="193"/>
      <c r="C282" s="194"/>
      <c r="D282" s="194"/>
      <c r="E282" s="195"/>
      <c r="F282" s="194"/>
      <c r="G282" s="184"/>
      <c r="H282" s="185"/>
      <c r="I282" s="170" t="s">
        <v>91</v>
      </c>
      <c r="J282" s="114">
        <v>300</v>
      </c>
    </row>
    <row r="283" spans="1:10" ht="13.5" thickBot="1">
      <c r="A283" s="208" t="s">
        <v>20</v>
      </c>
      <c r="B283" s="19">
        <f>18.17*500.7</f>
        <v>9097.719000000001</v>
      </c>
      <c r="C283" s="21">
        <f>E283-B283</f>
        <v>-334.39900000000125</v>
      </c>
      <c r="D283" s="31"/>
      <c r="E283" s="102">
        <v>8763.32</v>
      </c>
      <c r="F283" s="39">
        <f>B283*1</f>
        <v>9097.719000000001</v>
      </c>
      <c r="G283" s="22">
        <f>(2.882+1.99+0.48+5.61)*500.7</f>
        <v>5488.6734</v>
      </c>
      <c r="H283" s="21">
        <f>F283-G283+C283</f>
        <v>3274.6466</v>
      </c>
      <c r="I283" s="124" t="s">
        <v>31</v>
      </c>
      <c r="J283" s="141">
        <f>3.77*500.7</f>
        <v>1887.639</v>
      </c>
    </row>
    <row r="284" spans="1:10" ht="12.75">
      <c r="A284" s="207"/>
      <c r="B284" s="107"/>
      <c r="C284" s="108"/>
      <c r="D284" s="108"/>
      <c r="E284" s="171"/>
      <c r="F284" s="111"/>
      <c r="G284" s="110"/>
      <c r="H284" s="109"/>
      <c r="I284" s="201" t="s">
        <v>86</v>
      </c>
      <c r="J284" s="103">
        <v>667</v>
      </c>
    </row>
    <row r="285" spans="1:10" ht="12.75">
      <c r="A285" s="207"/>
      <c r="B285" s="107"/>
      <c r="C285" s="108"/>
      <c r="D285" s="108"/>
      <c r="E285" s="171"/>
      <c r="F285" s="111"/>
      <c r="G285" s="110"/>
      <c r="H285" s="109"/>
      <c r="I285" s="205" t="s">
        <v>92</v>
      </c>
      <c r="J285" s="103">
        <v>50</v>
      </c>
    </row>
    <row r="286" spans="1:10" ht="13.5" thickBot="1">
      <c r="A286" s="207"/>
      <c r="B286" s="107"/>
      <c r="C286" s="108"/>
      <c r="D286" s="108"/>
      <c r="E286" s="171"/>
      <c r="F286" s="111"/>
      <c r="G286" s="110"/>
      <c r="H286" s="109"/>
      <c r="I286" s="170" t="s">
        <v>78</v>
      </c>
      <c r="J286" s="103">
        <v>150</v>
      </c>
    </row>
    <row r="287" spans="1:10" ht="13.5" thickBot="1">
      <c r="A287" s="10" t="s">
        <v>21</v>
      </c>
      <c r="B287" s="136">
        <f>SUM(B255:B283)</f>
        <v>107450.19230399998</v>
      </c>
      <c r="C287" s="137">
        <f>SUM(C255:C283)</f>
        <v>-7142.892304000004</v>
      </c>
      <c r="D287" s="137"/>
      <c r="E287" s="138">
        <f>SUM(E256:E286)</f>
        <v>100307.30000000002</v>
      </c>
      <c r="F287" s="139">
        <f>SUM(F255:F283)</f>
        <v>107450.19230399998</v>
      </c>
      <c r="G287" s="139">
        <f>SUM(G255:G283)</f>
        <v>65864.0808</v>
      </c>
      <c r="H287" s="140">
        <f>SUM(H255:H283)</f>
        <v>34443.2192</v>
      </c>
      <c r="I287" s="155"/>
      <c r="J287" s="156"/>
    </row>
    <row r="288" spans="1:10" ht="13.5" thickBot="1">
      <c r="A288" s="157"/>
      <c r="B288" s="158"/>
      <c r="C288" s="159"/>
      <c r="D288" s="159"/>
      <c r="E288" s="160"/>
      <c r="F288" s="161"/>
      <c r="G288" s="161"/>
      <c r="H288" s="162"/>
      <c r="I288" s="163"/>
      <c r="J288" s="57">
        <f>SUM(J256:J286)</f>
        <v>36487.168</v>
      </c>
    </row>
    <row r="289" spans="1:10" ht="9.75" customHeight="1" thickBot="1">
      <c r="A289" s="164"/>
      <c r="B289" s="165"/>
      <c r="C289" s="166"/>
      <c r="D289" s="166"/>
      <c r="E289" s="167"/>
      <c r="F289" s="210"/>
      <c r="G289" s="211"/>
      <c r="H289" s="211"/>
      <c r="I289" s="211"/>
      <c r="J289" s="196"/>
    </row>
    <row r="290" spans="1:10" ht="13.5" thickBot="1">
      <c r="A290" s="168"/>
      <c r="B290" s="168"/>
      <c r="C290" s="168"/>
      <c r="D290" s="168"/>
      <c r="E290" s="168"/>
      <c r="F290" s="168"/>
      <c r="G290" s="168"/>
      <c r="H290" s="168"/>
      <c r="I290" s="11" t="s">
        <v>84</v>
      </c>
      <c r="J290" s="179">
        <f>H287+J255-J288</f>
        <v>-13808.783926436809</v>
      </c>
    </row>
    <row r="291" spans="1:10" ht="12.75" customHeight="1">
      <c r="A291" s="119" t="s">
        <v>80</v>
      </c>
      <c r="B291" s="168"/>
      <c r="C291" s="168"/>
      <c r="D291" s="168"/>
      <c r="E291" s="168"/>
      <c r="F291" s="168"/>
      <c r="G291" s="168"/>
      <c r="H291" s="168"/>
      <c r="I291" s="168"/>
      <c r="J291" s="168"/>
    </row>
    <row r="292" spans="1:10" ht="12.75">
      <c r="A292" t="s">
        <v>24</v>
      </c>
      <c r="B292" s="168"/>
      <c r="C292" s="168"/>
      <c r="D292" s="168"/>
      <c r="E292" s="168"/>
      <c r="F292" s="168"/>
      <c r="G292" s="168"/>
      <c r="H292" s="168"/>
      <c r="I292" s="168"/>
      <c r="J292" s="168"/>
    </row>
  </sheetData>
  <sheetProtection/>
  <mergeCells count="108">
    <mergeCell ref="A113:A115"/>
    <mergeCell ref="A116:A117"/>
    <mergeCell ref="A118:A119"/>
    <mergeCell ref="A120:A121"/>
    <mergeCell ref="F124:I124"/>
    <mergeCell ref="A94:A96"/>
    <mergeCell ref="A97:A99"/>
    <mergeCell ref="A100:A102"/>
    <mergeCell ref="A103:A108"/>
    <mergeCell ref="A109:A110"/>
    <mergeCell ref="A111:A112"/>
    <mergeCell ref="G86:G87"/>
    <mergeCell ref="H86:H87"/>
    <mergeCell ref="I86:J86"/>
    <mergeCell ref="B88:E88"/>
    <mergeCell ref="A89:A91"/>
    <mergeCell ref="A92:A93"/>
    <mergeCell ref="A82:J82"/>
    <mergeCell ref="A83:J83"/>
    <mergeCell ref="A85:A87"/>
    <mergeCell ref="B85:E85"/>
    <mergeCell ref="F85:J85"/>
    <mergeCell ref="B86:B87"/>
    <mergeCell ref="C86:C87"/>
    <mergeCell ref="D86:D87"/>
    <mergeCell ref="E86:E87"/>
    <mergeCell ref="F86:F87"/>
    <mergeCell ref="A1:J1"/>
    <mergeCell ref="A2:J2"/>
    <mergeCell ref="A4:A6"/>
    <mergeCell ref="B4:E4"/>
    <mergeCell ref="F4:J4"/>
    <mergeCell ref="B5:B6"/>
    <mergeCell ref="C5:C6"/>
    <mergeCell ref="D5:D6"/>
    <mergeCell ref="E5:E6"/>
    <mergeCell ref="F5:F6"/>
    <mergeCell ref="A36:A39"/>
    <mergeCell ref="G5:G6"/>
    <mergeCell ref="H5:H6"/>
    <mergeCell ref="I5:J5"/>
    <mergeCell ref="B7:E7"/>
    <mergeCell ref="A8:A11"/>
    <mergeCell ref="A12:A14"/>
    <mergeCell ref="A40:A43"/>
    <mergeCell ref="A44:A48"/>
    <mergeCell ref="A49:A53"/>
    <mergeCell ref="A54:A57"/>
    <mergeCell ref="F60:I60"/>
    <mergeCell ref="A15:A20"/>
    <mergeCell ref="A21:A24"/>
    <mergeCell ref="A25:A27"/>
    <mergeCell ref="A28:A32"/>
    <mergeCell ref="A33:A35"/>
    <mergeCell ref="A169:J169"/>
    <mergeCell ref="A170:J170"/>
    <mergeCell ref="A172:A174"/>
    <mergeCell ref="B172:E172"/>
    <mergeCell ref="F172:J172"/>
    <mergeCell ref="B173:B174"/>
    <mergeCell ref="C173:C174"/>
    <mergeCell ref="D173:D174"/>
    <mergeCell ref="E173:E174"/>
    <mergeCell ref="F173:F174"/>
    <mergeCell ref="A196:A197"/>
    <mergeCell ref="G173:G174"/>
    <mergeCell ref="H173:H174"/>
    <mergeCell ref="I173:J173"/>
    <mergeCell ref="B175:E175"/>
    <mergeCell ref="A176:A177"/>
    <mergeCell ref="A178:A179"/>
    <mergeCell ref="A198:A199"/>
    <mergeCell ref="A200:A202"/>
    <mergeCell ref="A203:A204"/>
    <mergeCell ref="A205:A209"/>
    <mergeCell ref="F212:I212"/>
    <mergeCell ref="A180:A183"/>
    <mergeCell ref="A184:A188"/>
    <mergeCell ref="A189:A190"/>
    <mergeCell ref="A191:A193"/>
    <mergeCell ref="A194:A195"/>
    <mergeCell ref="A250:J250"/>
    <mergeCell ref="A251:J251"/>
    <mergeCell ref="A252:A254"/>
    <mergeCell ref="B252:E252"/>
    <mergeCell ref="F252:J252"/>
    <mergeCell ref="B253:B254"/>
    <mergeCell ref="C253:C254"/>
    <mergeCell ref="D253:D254"/>
    <mergeCell ref="E253:E254"/>
    <mergeCell ref="F253:F254"/>
    <mergeCell ref="A274:A276"/>
    <mergeCell ref="G253:G254"/>
    <mergeCell ref="H253:H254"/>
    <mergeCell ref="I253:J253"/>
    <mergeCell ref="B255:E255"/>
    <mergeCell ref="A256:A257"/>
    <mergeCell ref="A259:A261"/>
    <mergeCell ref="A277:A278"/>
    <mergeCell ref="A279:A280"/>
    <mergeCell ref="A281:A282"/>
    <mergeCell ref="A283:A286"/>
    <mergeCell ref="F289:I289"/>
    <mergeCell ref="A262:A265"/>
    <mergeCell ref="A266:A267"/>
    <mergeCell ref="A268:A269"/>
    <mergeCell ref="A270:A271"/>
    <mergeCell ref="A272:A27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7" r:id="rId1"/>
  <rowBreaks count="3" manualBreakCount="3">
    <brk id="204" max="9" man="1"/>
    <brk id="249" max="9" man="1"/>
    <brk id="291" max="9" man="1"/>
  </rowBreaks>
  <ignoredErrors>
    <ignoredError sqref="J93:J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2022-01-26T09:37:36Z</cp:lastPrinted>
  <dcterms:created xsi:type="dcterms:W3CDTF">2010-06-22T06:42:29Z</dcterms:created>
  <dcterms:modified xsi:type="dcterms:W3CDTF">2022-03-04T09:53:58Z</dcterms:modified>
  <cp:category/>
  <cp:version/>
  <cp:contentType/>
  <cp:contentStatus/>
</cp:coreProperties>
</file>