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8970" tabRatio="598" activeTab="0"/>
  </bookViews>
  <sheets>
    <sheet name="Текущий ремонт" sheetId="1" r:id="rId1"/>
  </sheets>
  <definedNames>
    <definedName name="_xlnm.Print_Area" localSheetId="0">'Текущий ремонт'!$A$1:$J$208</definedName>
  </definedNames>
  <calcPr fullCalcOnLoad="1"/>
</workbook>
</file>

<file path=xl/sharedStrings.xml><?xml version="1.0" encoding="utf-8"?>
<sst xmlns="http://schemas.openxmlformats.org/spreadsheetml/2006/main" count="220" uniqueCount="143">
  <si>
    <t>начис. факт</t>
  </si>
  <si>
    <t>дотация факт</t>
  </si>
  <si>
    <t>ИТОГО:</t>
  </si>
  <si>
    <t>Всего начисл.</t>
  </si>
  <si>
    <t>средства на т.рем.</t>
  </si>
  <si>
    <t>Выполнено т.ремонта</t>
  </si>
  <si>
    <t>вид работы</t>
  </si>
  <si>
    <t>сумма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</si>
  <si>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</si>
  <si>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</si>
  <si>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</si>
  <si>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</si>
  <si>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</si>
  <si>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</si>
  <si>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</si>
  <si>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</si>
  <si>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</si>
  <si>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</si>
  <si>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</si>
  <si>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</si>
  <si>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</si>
  <si>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r>
      <t xml:space="preserve">                                                    </t>
    </r>
    <r>
      <rPr>
        <b/>
        <sz val="10"/>
        <rFont val="Arial Cyr"/>
        <family val="2"/>
      </rPr>
      <t xml:space="preserve">Итого: </t>
    </r>
  </si>
  <si>
    <t xml:space="preserve">ДОХОДЫ </t>
  </si>
  <si>
    <t xml:space="preserve">      I. по содержанию и текущему ремонту мест общего пользования жилого дома № 1 по ул. Крайняя</t>
  </si>
  <si>
    <t xml:space="preserve"> </t>
  </si>
  <si>
    <t xml:space="preserve">РАСХОДЫ ПО ООО "ЛИДЕР УК" </t>
  </si>
  <si>
    <t>промывка и опрессовка системы отопления</t>
  </si>
  <si>
    <t>вывоз твердых бытовых отходов</t>
  </si>
  <si>
    <t>содержание УК</t>
  </si>
  <si>
    <t xml:space="preserve">Постоян. затраты </t>
  </si>
  <si>
    <t>заказ реестра собственников</t>
  </si>
  <si>
    <t>покос травы на детской площадке, газонах</t>
  </si>
  <si>
    <t xml:space="preserve">    </t>
  </si>
  <si>
    <t>эл. энергия (разница между выставленными и оплаченными показаниями)</t>
  </si>
  <si>
    <t>факт недоплата, переплата     (-/+)</t>
  </si>
  <si>
    <t xml:space="preserve">очистка кровли с торца от снега и наледи  </t>
  </si>
  <si>
    <t>вывоз большого контейнера</t>
  </si>
  <si>
    <t>уход и ремонт снежной горки, элементов снежного городка</t>
  </si>
  <si>
    <t>переходящий остаток на 2020 год</t>
  </si>
  <si>
    <t xml:space="preserve">                                                                                                          Отчёт за 2019 г.                                                                                                                                                                                                                                                   </t>
  </si>
  <si>
    <t>2019 г.</t>
  </si>
  <si>
    <t xml:space="preserve">переходящий остаток  с  2018 года                                                   </t>
  </si>
  <si>
    <t>I, II, III, IVп. тамбур - на пол положен ковролин (резиновые коврики) - 4 шт.</t>
  </si>
  <si>
    <t>кв. № 47 - вызов аварийной службы</t>
  </si>
  <si>
    <t>авария на т/трассе, вызов после работы</t>
  </si>
  <si>
    <t>4п. 1 эт. - замена эл. лампочки 40 Вт. - 1 шт.</t>
  </si>
  <si>
    <t>прочистка дороги от снега вдоль дома и подъезд к контейнерам (погрузчиком 1 час. 10 мин.)</t>
  </si>
  <si>
    <t>1, 4 п.- на чердачный люк установлены навесные замки (2 шт.)</t>
  </si>
  <si>
    <t>кв. № 19 - течь стояка отопления на кухне (соединение d 20 мм. - 1 шт.)</t>
  </si>
  <si>
    <t>подвал - замена шар. кранов d 15 мм - 7 шт, d 20 - 3 шт.</t>
  </si>
  <si>
    <t>подвал - рассыпана отрава от насекомых (фенаксин - 1 уп.)</t>
  </si>
  <si>
    <t>подвал - замена эл. лампочек 40 Вт. - 7 шт.</t>
  </si>
  <si>
    <t>III п. 4 эт. - ревизия межэтажного эл. щита (автомат 63 А - 1 шт., провод - 0.5м.)</t>
  </si>
  <si>
    <t>подвал (под кв. № 39) - замена шар. крана d 20 мм. - 1 шт.</t>
  </si>
  <si>
    <t>авария на т/трассе, вызов в выходной день</t>
  </si>
  <si>
    <t>демонтаж елки, очистка снега от подъездов после погрузчика</t>
  </si>
  <si>
    <t>подвал (4 п.) - частичная замена стояка канализации d 110мм. - 22,5м.</t>
  </si>
  <si>
    <t xml:space="preserve">1п.(уличное освещение) - замена фотореле - 1 шт. </t>
  </si>
  <si>
    <t>благоустройство придомовой территории</t>
  </si>
  <si>
    <t>детская площадка - баскетбольная и футбольная сетки, баскетбольное кольцо</t>
  </si>
  <si>
    <t xml:space="preserve">подвал (4 п.) - частичная замена стояка канализации d 110мм. - 2,5м.; d 50мм. - 2,0м. </t>
  </si>
  <si>
    <t>2п. 1эт. - замена эл. лампочки 40 Вт. - 1 шт.</t>
  </si>
  <si>
    <t>благоустройство придомовой территории, окраска поребрика</t>
  </si>
  <si>
    <t>3п. 2эт. - замена эл. лампочки 40 Вт. - 1 шт.</t>
  </si>
  <si>
    <t>кв. № 28 - частичная замена стояка ГВС</t>
  </si>
  <si>
    <t>1,2,3,4 п. 1 эт. - установка перил в подъездах</t>
  </si>
  <si>
    <t>кв. № 52 - утепление стены (монтажная пена - 1 бал.)</t>
  </si>
  <si>
    <t>4п. - вызов аварийной службы (возгорание)</t>
  </si>
  <si>
    <t>поверка ОДПУ ХВС</t>
  </si>
  <si>
    <t>кв. № 28 - вызов после работы (частичная замена стояка ГВС)</t>
  </si>
  <si>
    <t>изготовление, доставка, установка и окраска футбольных ворот на детской площадке</t>
  </si>
  <si>
    <t>2п. 2эт., 4 п. 4,5 эт. - установка ТСК-3 - 3 шт., эл. лампочки 40 Вт. - 3 шт.</t>
  </si>
  <si>
    <t>окраска контейнеров - 4 шт. и площадки под ними - 1 шт.</t>
  </si>
  <si>
    <t>вызов на работу в выходной день (запуск и развоздушивание ГВС)</t>
  </si>
  <si>
    <t>кв. № 18, 21, 24 - частичная замена стояка канализации d 110мм. - 5,5м.</t>
  </si>
  <si>
    <t>4п. 4эт. - ревизия межэтажного эл. щита (после пожара)</t>
  </si>
  <si>
    <t>кв. № 12 подвал - замена соединения d 20мм. - 1шт. на стояке ГВС</t>
  </si>
  <si>
    <t>2п. 3эт. - замена ТСК-3 - 1 шт., эл. лампочки 40 Вт. - 1 шт.</t>
  </si>
  <si>
    <t>4п. 3,4,5 эт. - ремонт подъезда после пожара</t>
  </si>
  <si>
    <t>4п. 4эт. - замена эл. лампочки 40 Вт. - 1 шт.</t>
  </si>
  <si>
    <t>прочистка подъезда к контейнерам от снега (погрузчик 9 мин.)</t>
  </si>
  <si>
    <t>погрузчик изготовление горки (1 час.)</t>
  </si>
  <si>
    <t>переходящий остаток на 2021 год</t>
  </si>
  <si>
    <t xml:space="preserve">переходящий остаток  с  2019 года                                                   </t>
  </si>
  <si>
    <t>2020 г.</t>
  </si>
  <si>
    <t xml:space="preserve">                                                                                                          Отчёт за 2020 г.                                                                                                                                                                                                                                                   </t>
  </si>
  <si>
    <t>установка урн</t>
  </si>
  <si>
    <t>благоустройство придомовой территории, окраска мусорных урн</t>
  </si>
  <si>
    <t>изготовление и заливка водой снежной горки</t>
  </si>
  <si>
    <t>привозка песка (25т.) на детскую площадку</t>
  </si>
  <si>
    <t>покраска урн (материалы), благоустройство придомовой территории</t>
  </si>
  <si>
    <t>4п. (ОДПУ) - замена вставки 100 А (предохранитель) - 1 шт.</t>
  </si>
  <si>
    <t>2п. 2 эт. - замена эл. лампочки 40 Вт. - 1 шт.</t>
  </si>
  <si>
    <t>прочистка дороги от снега вдоль дома и подъезд к контейнерам (погрузчиком 1 час. 59 мин.)</t>
  </si>
  <si>
    <t>техническое обслуживание узлов коммерческого учета тепловой энергии</t>
  </si>
  <si>
    <t>изготовление элементов снежного городка</t>
  </si>
  <si>
    <t>сброс снега с козырьков</t>
  </si>
  <si>
    <t>прочистка дороги от снега вдоль дома и подъезд к контейнерам (погрузчиком 1 час. 7 мин.)</t>
  </si>
  <si>
    <t>кв. № 45 - ремонтные работы на сгоне батареи</t>
  </si>
  <si>
    <t>чердак - изготовление и установка деревянной жалюзи (3 шт.) на слуховых окнах</t>
  </si>
  <si>
    <t>4п. подвал - замена шар. крана d 20 мм. - 1 шт.</t>
  </si>
  <si>
    <t>кв. № 19 - подключение ввода в межэтажном эл. щите</t>
  </si>
  <si>
    <t>2п. 2эт. - замена эл. лампочки 40 Вт. - 1 шт.</t>
  </si>
  <si>
    <t>3п. (п/отопление) - замена шар. крана d 20 мм. - 1 шт.</t>
  </si>
  <si>
    <t>дератизация подвального помещения "Крысиная смерть" 200 гр.</t>
  </si>
  <si>
    <t>прочистка дороги от снега вдоль дома и подъезд к контейнерам (погрузчиком 3 час. 17 мин.)</t>
  </si>
  <si>
    <t>3, 4 п. 1, 5 эт. - замена ТСК-3 - 2 шт., эл. лампочки 40 Вт. - 2 шт.</t>
  </si>
  <si>
    <r>
      <t>подвал - очистка от мусора - 2 м</t>
    </r>
    <r>
      <rPr>
        <sz val="9"/>
        <rFont val="Calibri"/>
        <family val="2"/>
      </rPr>
      <t>³</t>
    </r>
    <r>
      <rPr>
        <sz val="9"/>
        <rFont val="Arial Cyr"/>
        <family val="0"/>
      </rPr>
      <t>, вывоз большого контейнера</t>
    </r>
  </si>
  <si>
    <t>кв. № 17 - вывоз аварийной службы - 1 заявка</t>
  </si>
  <si>
    <t>подвал - дезинфекция подвала после прочистки канализационного выпуска (хлорка - 1 кг., белизна - 1 л.)</t>
  </si>
  <si>
    <t>очистка от мусора межэтажных эл. щитов</t>
  </si>
  <si>
    <t>детская площадка огорожена сигнальной лентой</t>
  </si>
  <si>
    <t>кв. № 26 - частичная замена ст. канализации d 110 мм. - 1,5 м.</t>
  </si>
  <si>
    <t>очистка от мусора ОДПУ по эл. энергии с заменой плавких вставок 100 А - 2 шт.</t>
  </si>
  <si>
    <t>кв. № 1 (подвал) - ремонтные работы на ст. ГВС</t>
  </si>
  <si>
    <t>1 п. 2 эт. - замена эл. лампочки 40 Вт. - 1 шт.</t>
  </si>
  <si>
    <t>окраска мусорного контейнера - 4 шт., площадки - 1 шт.</t>
  </si>
  <si>
    <t>подвал (т/узел) - замена соединения VT 26*1 вн.р. - 1 шт.</t>
  </si>
  <si>
    <t xml:space="preserve">подвал - замена канализации d 110 мм. - 18,7 м. </t>
  </si>
  <si>
    <t>дезинсекция территории (от клещей)</t>
  </si>
  <si>
    <t>4п. - ревизия вводного эл. щита</t>
  </si>
  <si>
    <t>2п. 1 эт., 2, 4 п. 4 эт. - замена ТСК-3 - 2 шт., эл. лампочки 40 Вт. - 3 шт.</t>
  </si>
  <si>
    <t>кв. № 20 - частичная замена ст. канализации d 110 мм. - 2 м.</t>
  </si>
  <si>
    <t>кв. № 19 - вывоз аварийной службы - 1 заявка</t>
  </si>
  <si>
    <t>дезинсекция подвала (договор № 1565 от 22.07.2020г.)</t>
  </si>
  <si>
    <t>подвал - замена эл. лампочек 40 Вт. - 6 шт.</t>
  </si>
  <si>
    <t>3п. 1 эт. - замена ТСК-3 - 1 шт., эл. лампочки 40 Вт. - 1 шт.</t>
  </si>
  <si>
    <t>Дезинфекция МОП МКД</t>
  </si>
  <si>
    <t>покрытие пропиткой скамеек - 4 шт.</t>
  </si>
  <si>
    <t>окраска поребрика</t>
  </si>
  <si>
    <t>4 п. 4 эт. - замена ТСК-3 - 1 шт., эл. лампочки 40 Вт. - 1 шт., плафон - 1 шт.</t>
  </si>
  <si>
    <t>уличное освещение - замена светодиодных ламп в светильниках на детской площадке 30 Вт. - 4 шт., плафон - 1 шт.</t>
  </si>
  <si>
    <t xml:space="preserve">подвал - замена канализации d 110 мм. - 13,5 м. </t>
  </si>
  <si>
    <t>дезинсекция подвального помещения - рассыпана отрава от блох (фенаксин - 6 шт.)</t>
  </si>
  <si>
    <t>доставка грунта</t>
  </si>
  <si>
    <t xml:space="preserve">накрыли грунт полиэтиленовой пленкой </t>
  </si>
  <si>
    <t>привозка и рассыпка щебня (15т) около мусорных баков</t>
  </si>
  <si>
    <t>4п. 2 эт. - замена ТСК-3 - 1 шт., эл. лампочки 40 Вт. - 1 шт.</t>
  </si>
  <si>
    <t xml:space="preserve">Составил: инженер-смотритель                                       О.А. Романюк                              </t>
  </si>
  <si>
    <t>дератизация чердачного помещения "Крысиная смерть" 200 гр.</t>
  </si>
  <si>
    <t>прочистка подъезда к контейнерам от снега (погрузчик 12 мин.)</t>
  </si>
  <si>
    <t>кв. № 53 - вызов аварийной службы</t>
  </si>
  <si>
    <t>монтаж и украшение новогодней ели (гирлянды, игрушки, мишура)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</si>
</sst>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\г\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</numFmts>
  <fonts count="71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6"/>
      <name val="Arial Cyr"/>
      <family val="0"/>
    </font>
    <font>
      <b/>
      <sz val="9"/>
      <color indexed="36"/>
      <name val="Arial Cyr"/>
      <family val="0"/>
    </font>
    <font>
      <b/>
      <sz val="10"/>
      <color indexed="36"/>
      <name val="Arial Cyr"/>
      <family val="2"/>
    </font>
    <font>
      <sz val="8"/>
      <color indexed="36"/>
      <name val="Arial Cyr"/>
      <family val="2"/>
    </font>
    <font>
      <sz val="10"/>
      <color indexed="36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7030A0"/>
      <name val="Arial Cyr"/>
      <family val="0"/>
    </font>
    <font>
      <b/>
      <sz val="9"/>
      <color rgb="FF7030A0"/>
      <name val="Arial Cyr"/>
      <family val="0"/>
    </font>
    <font>
      <b/>
      <sz val="10"/>
      <color rgb="FF7030A0"/>
      <name val="Arial Cyr"/>
      <family val="2"/>
    </font>
    <font>
      <sz val="8"/>
      <color rgb="FF7030A0"/>
      <name val="Arial Cyr"/>
      <family val="2"/>
    </font>
    <font>
      <sz val="10"/>
      <color rgb="FF7030A0"/>
      <name val="Arial Cyr"/>
      <family val="0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>
      <alignment horizontal="left" vertical="top"/>
      <protection/>
    </xf>
    <xf numFmtId="0" fontId="44" fillId="0" borderId="0">
      <alignment horizontal="left" vertical="top"/>
      <protection/>
    </xf>
    <xf numFmtId="0" fontId="45" fillId="0" borderId="0">
      <alignment horizontal="right" vertical="top"/>
      <protection/>
    </xf>
    <xf numFmtId="0" fontId="44" fillId="0" borderId="0">
      <alignment horizontal="right" vertical="top"/>
      <protection/>
    </xf>
    <xf numFmtId="0" fontId="45" fillId="0" borderId="0">
      <alignment horizontal="right" vertical="top"/>
      <protection/>
    </xf>
    <xf numFmtId="0" fontId="43" fillId="0" borderId="0">
      <alignment horizontal="left" vertical="top"/>
      <protection/>
    </xf>
    <xf numFmtId="0" fontId="44" fillId="0" borderId="0">
      <alignment horizontal="center" vertical="center"/>
      <protection/>
    </xf>
    <xf numFmtId="0" fontId="44" fillId="0" borderId="0">
      <alignment horizontal="center" vertical="top"/>
      <protection/>
    </xf>
    <xf numFmtId="0" fontId="44" fillId="0" borderId="0">
      <alignment horizontal="center" vertical="top"/>
      <protection/>
    </xf>
    <xf numFmtId="0" fontId="46" fillId="0" borderId="0">
      <alignment horizontal="left" vertical="top"/>
      <protection/>
    </xf>
    <xf numFmtId="0" fontId="44" fillId="0" borderId="0">
      <alignment horizontal="left" vertical="top"/>
      <protection/>
    </xf>
    <xf numFmtId="0" fontId="44" fillId="0" borderId="0">
      <alignment horizontal="right" vertical="top"/>
      <protection/>
    </xf>
    <xf numFmtId="0" fontId="47" fillId="0" borderId="0">
      <alignment horizontal="left" vertical="top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1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49" fontId="0" fillId="0" borderId="12" xfId="0" applyNumberFormat="1" applyFont="1" applyBorder="1" applyAlignment="1">
      <alignment horizontal="left"/>
    </xf>
    <xf numFmtId="0" fontId="5" fillId="33" borderId="11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2" fontId="1" fillId="33" borderId="11" xfId="0" applyNumberFormat="1" applyFont="1" applyFill="1" applyBorder="1" applyAlignment="1">
      <alignment/>
    </xf>
    <xf numFmtId="2" fontId="1" fillId="34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2" fontId="4" fillId="35" borderId="14" xfId="0" applyNumberFormat="1" applyFont="1" applyFill="1" applyBorder="1" applyAlignment="1">
      <alignment/>
    </xf>
    <xf numFmtId="0" fontId="4" fillId="0" borderId="15" xfId="0" applyFont="1" applyBorder="1" applyAlignment="1">
      <alignment horizontal="left" wrapText="1"/>
    </xf>
    <xf numFmtId="0" fontId="5" fillId="34" borderId="11" xfId="0" applyFont="1" applyFill="1" applyBorder="1" applyAlignment="1">
      <alignment wrapText="1"/>
    </xf>
    <xf numFmtId="2" fontId="5" fillId="34" borderId="11" xfId="0" applyNumberFormat="1" applyFont="1" applyFill="1" applyBorder="1" applyAlignment="1">
      <alignment wrapText="1"/>
    </xf>
    <xf numFmtId="0" fontId="4" fillId="36" borderId="16" xfId="0" applyFont="1" applyFill="1" applyBorder="1" applyAlignment="1">
      <alignment horizontal="left" wrapText="1"/>
    </xf>
    <xf numFmtId="0" fontId="4" fillId="36" borderId="16" xfId="0" applyFont="1" applyFill="1" applyBorder="1" applyAlignment="1">
      <alignment horizontal="right" vertical="center"/>
    </xf>
    <xf numFmtId="0" fontId="4" fillId="36" borderId="15" xfId="0" applyFont="1" applyFill="1" applyBorder="1" applyAlignment="1">
      <alignment horizontal="left" wrapText="1"/>
    </xf>
    <xf numFmtId="0" fontId="4" fillId="36" borderId="17" xfId="0" applyNumberFormat="1" applyFont="1" applyFill="1" applyBorder="1" applyAlignment="1">
      <alignment vertical="center"/>
    </xf>
    <xf numFmtId="0" fontId="4" fillId="36" borderId="18" xfId="0" applyFont="1" applyFill="1" applyBorder="1" applyAlignment="1">
      <alignment horizontal="left" wrapText="1"/>
    </xf>
    <xf numFmtId="0" fontId="4" fillId="36" borderId="17" xfId="0" applyFont="1" applyFill="1" applyBorder="1" applyAlignment="1">
      <alignment horizontal="right" vertical="center"/>
    </xf>
    <xf numFmtId="0" fontId="4" fillId="36" borderId="19" xfId="0" applyNumberFormat="1" applyFont="1" applyFill="1" applyBorder="1" applyAlignment="1">
      <alignment vertical="center"/>
    </xf>
    <xf numFmtId="0" fontId="4" fillId="36" borderId="20" xfId="0" applyNumberFormat="1" applyFont="1" applyFill="1" applyBorder="1" applyAlignment="1">
      <alignment vertical="center"/>
    </xf>
    <xf numFmtId="0" fontId="4" fillId="36" borderId="20" xfId="0" applyFont="1" applyFill="1" applyBorder="1" applyAlignment="1">
      <alignment horizontal="right" vertical="center"/>
    </xf>
    <xf numFmtId="0" fontId="65" fillId="33" borderId="20" xfId="0" applyFont="1" applyFill="1" applyBorder="1" applyAlignment="1">
      <alignment horizontal="right" vertical="center"/>
    </xf>
    <xf numFmtId="2" fontId="5" fillId="36" borderId="21" xfId="0" applyNumberFormat="1" applyFont="1" applyFill="1" applyBorder="1" applyAlignment="1">
      <alignment/>
    </xf>
    <xf numFmtId="2" fontId="5" fillId="36" borderId="22" xfId="0" applyNumberFormat="1" applyFont="1" applyFill="1" applyBorder="1" applyAlignment="1">
      <alignment horizontal="right"/>
    </xf>
    <xf numFmtId="2" fontId="7" fillId="36" borderId="22" xfId="44" applyNumberFormat="1" applyFont="1" applyFill="1" applyBorder="1" applyAlignment="1">
      <alignment horizontal="right" vertical="top" wrapText="1"/>
      <protection/>
    </xf>
    <xf numFmtId="0" fontId="7" fillId="36" borderId="22" xfId="37" applyFont="1" applyFill="1" applyBorder="1" applyAlignment="1" quotePrefix="1">
      <alignment horizontal="right" vertical="center" wrapText="1"/>
      <protection/>
    </xf>
    <xf numFmtId="2" fontId="5" fillId="36" borderId="23" xfId="0" applyNumberFormat="1" applyFont="1" applyFill="1" applyBorder="1" applyAlignment="1">
      <alignment horizontal="right"/>
    </xf>
    <xf numFmtId="2" fontId="5" fillId="36" borderId="21" xfId="0" applyNumberFormat="1" applyFont="1" applyFill="1" applyBorder="1" applyAlignment="1">
      <alignment horizontal="right"/>
    </xf>
    <xf numFmtId="2" fontId="66" fillId="36" borderId="24" xfId="0" applyNumberFormat="1" applyFont="1" applyFill="1" applyBorder="1" applyAlignment="1">
      <alignment/>
    </xf>
    <xf numFmtId="2" fontId="66" fillId="36" borderId="25" xfId="0" applyNumberFormat="1" applyFont="1" applyFill="1" applyBorder="1" applyAlignment="1">
      <alignment horizontal="right"/>
    </xf>
    <xf numFmtId="2" fontId="66" fillId="36" borderId="26" xfId="0" applyNumberFormat="1" applyFont="1" applyFill="1" applyBorder="1" applyAlignment="1">
      <alignment horizontal="right"/>
    </xf>
    <xf numFmtId="2" fontId="66" fillId="36" borderId="0" xfId="0" applyNumberFormat="1" applyFont="1" applyFill="1" applyBorder="1" applyAlignment="1">
      <alignment horizontal="right"/>
    </xf>
    <xf numFmtId="2" fontId="65" fillId="36" borderId="27" xfId="0" applyNumberFormat="1" applyFont="1" applyFill="1" applyBorder="1" applyAlignment="1">
      <alignment horizontal="right"/>
    </xf>
    <xf numFmtId="2" fontId="65" fillId="36" borderId="0" xfId="0" applyNumberFormat="1" applyFont="1" applyFill="1" applyBorder="1" applyAlignment="1">
      <alignment horizontal="right"/>
    </xf>
    <xf numFmtId="2" fontId="65" fillId="36" borderId="28" xfId="0" applyNumberFormat="1" applyFont="1" applyFill="1" applyBorder="1" applyAlignment="1">
      <alignment horizontal="right"/>
    </xf>
    <xf numFmtId="2" fontId="66" fillId="36" borderId="27" xfId="0" applyNumberFormat="1" applyFont="1" applyFill="1" applyBorder="1" applyAlignment="1">
      <alignment/>
    </xf>
    <xf numFmtId="2" fontId="66" fillId="36" borderId="28" xfId="0" applyNumberFormat="1" applyFont="1" applyFill="1" applyBorder="1" applyAlignment="1">
      <alignment horizontal="right"/>
    </xf>
    <xf numFmtId="2" fontId="66" fillId="36" borderId="27" xfId="0" applyNumberFormat="1" applyFont="1" applyFill="1" applyBorder="1" applyAlignment="1">
      <alignment horizontal="right"/>
    </xf>
    <xf numFmtId="2" fontId="66" fillId="36" borderId="13" xfId="0" applyNumberFormat="1" applyFont="1" applyFill="1" applyBorder="1" applyAlignment="1">
      <alignment/>
    </xf>
    <xf numFmtId="2" fontId="66" fillId="36" borderId="29" xfId="0" applyNumberFormat="1" applyFont="1" applyFill="1" applyBorder="1" applyAlignment="1">
      <alignment horizontal="right"/>
    </xf>
    <xf numFmtId="2" fontId="66" fillId="36" borderId="30" xfId="0" applyNumberFormat="1" applyFont="1" applyFill="1" applyBorder="1" applyAlignment="1">
      <alignment horizontal="right"/>
    </xf>
    <xf numFmtId="2" fontId="66" fillId="36" borderId="13" xfId="0" applyNumberFormat="1" applyFont="1" applyFill="1" applyBorder="1" applyAlignment="1">
      <alignment horizontal="right"/>
    </xf>
    <xf numFmtId="2" fontId="65" fillId="36" borderId="13" xfId="0" applyNumberFormat="1" applyFont="1" applyFill="1" applyBorder="1" applyAlignment="1">
      <alignment horizontal="right"/>
    </xf>
    <xf numFmtId="2" fontId="65" fillId="36" borderId="29" xfId="0" applyNumberFormat="1" applyFont="1" applyFill="1" applyBorder="1" applyAlignment="1">
      <alignment horizontal="right"/>
    </xf>
    <xf numFmtId="2" fontId="65" fillId="36" borderId="30" xfId="0" applyNumberFormat="1" applyFont="1" applyFill="1" applyBorder="1" applyAlignment="1">
      <alignment horizontal="right"/>
    </xf>
    <xf numFmtId="2" fontId="1" fillId="36" borderId="21" xfId="0" applyNumberFormat="1" applyFont="1" applyFill="1" applyBorder="1" applyAlignment="1">
      <alignment horizontal="right"/>
    </xf>
    <xf numFmtId="2" fontId="1" fillId="36" borderId="23" xfId="0" applyNumberFormat="1" applyFont="1" applyFill="1" applyBorder="1" applyAlignment="1">
      <alignment horizontal="right"/>
    </xf>
    <xf numFmtId="2" fontId="1" fillId="36" borderId="14" xfId="0" applyNumberFormat="1" applyFont="1" applyFill="1" applyBorder="1" applyAlignment="1">
      <alignment horizontal="right"/>
    </xf>
    <xf numFmtId="2" fontId="4" fillId="36" borderId="17" xfId="0" applyNumberFormat="1" applyFont="1" applyFill="1" applyBorder="1" applyAlignment="1">
      <alignment/>
    </xf>
    <xf numFmtId="2" fontId="4" fillId="36" borderId="17" xfId="0" applyNumberFormat="1" applyFont="1" applyFill="1" applyBorder="1" applyAlignment="1">
      <alignment vertical="center"/>
    </xf>
    <xf numFmtId="2" fontId="66" fillId="36" borderId="0" xfId="0" applyNumberFormat="1" applyFont="1" applyFill="1" applyBorder="1" applyAlignment="1">
      <alignment/>
    </xf>
    <xf numFmtId="2" fontId="66" fillId="36" borderId="29" xfId="0" applyNumberFormat="1" applyFont="1" applyFill="1" applyBorder="1" applyAlignment="1">
      <alignment/>
    </xf>
    <xf numFmtId="0" fontId="4" fillId="36" borderId="16" xfId="0" applyFont="1" applyFill="1" applyBorder="1" applyAlignment="1">
      <alignment horizontal="left" vertical="center" wrapText="1"/>
    </xf>
    <xf numFmtId="0" fontId="4" fillId="36" borderId="17" xfId="0" applyNumberFormat="1" applyFont="1" applyFill="1" applyBorder="1" applyAlignment="1">
      <alignment/>
    </xf>
    <xf numFmtId="0" fontId="4" fillId="36" borderId="18" xfId="0" applyNumberFormat="1" applyFont="1" applyFill="1" applyBorder="1" applyAlignment="1">
      <alignment/>
    </xf>
    <xf numFmtId="0" fontId="4" fillId="36" borderId="28" xfId="0" applyFont="1" applyFill="1" applyBorder="1" applyAlignment="1">
      <alignment horizontal="left" wrapText="1"/>
    </xf>
    <xf numFmtId="2" fontId="5" fillId="36" borderId="31" xfId="0" applyNumberFormat="1" applyFont="1" applyFill="1" applyBorder="1" applyAlignment="1">
      <alignment horizontal="right"/>
    </xf>
    <xf numFmtId="2" fontId="5" fillId="36" borderId="32" xfId="0" applyNumberFormat="1" applyFont="1" applyFill="1" applyBorder="1" applyAlignment="1">
      <alignment horizontal="right"/>
    </xf>
    <xf numFmtId="2" fontId="5" fillId="36" borderId="11" xfId="0" applyNumberFormat="1" applyFont="1" applyFill="1" applyBorder="1" applyAlignment="1">
      <alignment/>
    </xf>
    <xf numFmtId="2" fontId="5" fillId="36" borderId="11" xfId="0" applyNumberFormat="1" applyFont="1" applyFill="1" applyBorder="1" applyAlignment="1">
      <alignment horizontal="right"/>
    </xf>
    <xf numFmtId="0" fontId="4" fillId="36" borderId="16" xfId="0" applyNumberFormat="1" applyFont="1" applyFill="1" applyBorder="1" applyAlignment="1">
      <alignment vertical="center"/>
    </xf>
    <xf numFmtId="0" fontId="4" fillId="36" borderId="18" xfId="0" applyNumberFormat="1" applyFont="1" applyFill="1" applyBorder="1" applyAlignment="1">
      <alignment vertical="center"/>
    </xf>
    <xf numFmtId="0" fontId="4" fillId="36" borderId="33" xfId="0" applyFont="1" applyFill="1" applyBorder="1" applyAlignment="1">
      <alignment horizontal="left" vertical="center" wrapText="1"/>
    </xf>
    <xf numFmtId="0" fontId="4" fillId="36" borderId="34" xfId="0" applyFont="1" applyFill="1" applyBorder="1" applyAlignment="1">
      <alignment horizontal="left" wrapText="1"/>
    </xf>
    <xf numFmtId="2" fontId="5" fillId="36" borderId="23" xfId="0" applyNumberFormat="1" applyFont="1" applyFill="1" applyBorder="1" applyAlignment="1">
      <alignment/>
    </xf>
    <xf numFmtId="0" fontId="4" fillId="36" borderId="20" xfId="0" applyFont="1" applyFill="1" applyBorder="1" applyAlignment="1">
      <alignment horizontal="left" wrapText="1"/>
    </xf>
    <xf numFmtId="0" fontId="4" fillId="36" borderId="16" xfId="0" applyNumberFormat="1" applyFont="1" applyFill="1" applyBorder="1" applyAlignment="1">
      <alignment/>
    </xf>
    <xf numFmtId="0" fontId="65" fillId="33" borderId="18" xfId="0" applyFont="1" applyFill="1" applyBorder="1" applyAlignment="1">
      <alignment horizontal="left" wrapText="1"/>
    </xf>
    <xf numFmtId="0" fontId="4" fillId="36" borderId="35" xfId="0" applyNumberFormat="1" applyFont="1" applyFill="1" applyBorder="1" applyAlignment="1">
      <alignment vertical="center"/>
    </xf>
    <xf numFmtId="0" fontId="4" fillId="36" borderId="17" xfId="0" applyFont="1" applyFill="1" applyBorder="1" applyAlignment="1">
      <alignment horizontal="left" wrapText="1"/>
    </xf>
    <xf numFmtId="0" fontId="8" fillId="36" borderId="16" xfId="0" applyFont="1" applyFill="1" applyBorder="1" applyAlignment="1">
      <alignment horizontal="left" wrapText="1"/>
    </xf>
    <xf numFmtId="0" fontId="8" fillId="36" borderId="16" xfId="0" applyFont="1" applyFill="1" applyBorder="1" applyAlignment="1">
      <alignment horizontal="left" vertical="center" wrapText="1"/>
    </xf>
    <xf numFmtId="0" fontId="4" fillId="36" borderId="15" xfId="0" applyFont="1" applyFill="1" applyBorder="1" applyAlignment="1">
      <alignment horizontal="left" vertical="center" wrapText="1"/>
    </xf>
    <xf numFmtId="2" fontId="4" fillId="36" borderId="16" xfId="0" applyNumberFormat="1" applyFont="1" applyFill="1" applyBorder="1" applyAlignment="1">
      <alignment vertical="center"/>
    </xf>
    <xf numFmtId="0" fontId="65" fillId="0" borderId="24" xfId="0" applyFont="1" applyBorder="1" applyAlignment="1">
      <alignment/>
    </xf>
    <xf numFmtId="0" fontId="65" fillId="0" borderId="25" xfId="0" applyFont="1" applyBorder="1" applyAlignment="1">
      <alignment/>
    </xf>
    <xf numFmtId="2" fontId="66" fillId="36" borderId="23" xfId="0" applyNumberFormat="1" applyFont="1" applyFill="1" applyBorder="1" applyAlignment="1">
      <alignment horizontal="right"/>
    </xf>
    <xf numFmtId="2" fontId="67" fillId="36" borderId="23" xfId="0" applyNumberFormat="1" applyFont="1" applyFill="1" applyBorder="1" applyAlignment="1">
      <alignment horizontal="right"/>
    </xf>
    <xf numFmtId="49" fontId="66" fillId="0" borderId="36" xfId="0" applyNumberFormat="1" applyFont="1" applyBorder="1" applyAlignment="1">
      <alignment horizontal="left"/>
    </xf>
    <xf numFmtId="0" fontId="66" fillId="0" borderId="11" xfId="0" applyFont="1" applyBorder="1" applyAlignment="1">
      <alignment horizontal="right"/>
    </xf>
    <xf numFmtId="0" fontId="68" fillId="0" borderId="19" xfId="0" applyFont="1" applyBorder="1" applyAlignment="1">
      <alignment horizontal="center" vertical="center" wrapText="1"/>
    </xf>
    <xf numFmtId="0" fontId="68" fillId="0" borderId="37" xfId="0" applyFont="1" applyBorder="1" applyAlignment="1">
      <alignment/>
    </xf>
    <xf numFmtId="0" fontId="68" fillId="0" borderId="38" xfId="0" applyFont="1" applyBorder="1" applyAlignment="1">
      <alignment/>
    </xf>
    <xf numFmtId="0" fontId="68" fillId="0" borderId="39" xfId="0" applyFont="1" applyBorder="1" applyAlignment="1">
      <alignment/>
    </xf>
    <xf numFmtId="0" fontId="65" fillId="0" borderId="13" xfId="0" applyFont="1" applyBorder="1" applyAlignment="1">
      <alignment/>
    </xf>
    <xf numFmtId="0" fontId="69" fillId="0" borderId="20" xfId="0" applyFont="1" applyBorder="1" applyAlignment="1">
      <alignment horizontal="center" vertical="center" wrapText="1"/>
    </xf>
    <xf numFmtId="0" fontId="69" fillId="0" borderId="40" xfId="0" applyFont="1" applyBorder="1" applyAlignment="1">
      <alignment/>
    </xf>
    <xf numFmtId="0" fontId="69" fillId="0" borderId="41" xfId="0" applyFont="1" applyBorder="1" applyAlignment="1">
      <alignment/>
    </xf>
    <xf numFmtId="0" fontId="69" fillId="0" borderId="42" xfId="0" applyFont="1" applyBorder="1" applyAlignment="1">
      <alignment/>
    </xf>
    <xf numFmtId="0" fontId="69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2" fontId="47" fillId="0" borderId="22" xfId="44" applyNumberFormat="1" applyFont="1" applyBorder="1" applyAlignment="1">
      <alignment horizontal="right" vertical="top" wrapText="1"/>
      <protection/>
    </xf>
    <xf numFmtId="2" fontId="4" fillId="35" borderId="14" xfId="0" applyNumberFormat="1" applyFont="1" applyFill="1" applyBorder="1" applyAlignment="1">
      <alignment/>
    </xf>
    <xf numFmtId="0" fontId="4" fillId="36" borderId="0" xfId="0" applyFont="1" applyFill="1" applyBorder="1" applyAlignment="1">
      <alignment horizontal="left" wrapText="1"/>
    </xf>
    <xf numFmtId="0" fontId="4" fillId="36" borderId="36" xfId="0" applyFont="1" applyFill="1" applyBorder="1" applyAlignment="1">
      <alignment horizontal="left" wrapText="1"/>
    </xf>
    <xf numFmtId="2" fontId="4" fillId="36" borderId="34" xfId="0" applyNumberFormat="1" applyFont="1" applyFill="1" applyBorder="1" applyAlignment="1">
      <alignment/>
    </xf>
    <xf numFmtId="0" fontId="4" fillId="36" borderId="43" xfId="0" applyFont="1" applyFill="1" applyBorder="1" applyAlignment="1">
      <alignment horizontal="left" wrapText="1"/>
    </xf>
    <xf numFmtId="0" fontId="4" fillId="36" borderId="13" xfId="0" applyFont="1" applyFill="1" applyBorder="1" applyAlignment="1">
      <alignment horizontal="left" wrapText="1"/>
    </xf>
    <xf numFmtId="0" fontId="8" fillId="36" borderId="18" xfId="0" applyFont="1" applyFill="1" applyBorder="1" applyAlignment="1">
      <alignment horizontal="left" vertical="center" wrapText="1"/>
    </xf>
    <xf numFmtId="0" fontId="8" fillId="36" borderId="35" xfId="0" applyFont="1" applyFill="1" applyBorder="1" applyAlignment="1">
      <alignment horizontal="left" vertical="center" wrapText="1"/>
    </xf>
    <xf numFmtId="0" fontId="4" fillId="36" borderId="28" xfId="0" applyFont="1" applyFill="1" applyBorder="1" applyAlignment="1">
      <alignment horizontal="left" vertical="center" wrapText="1"/>
    </xf>
    <xf numFmtId="0" fontId="4" fillId="36" borderId="12" xfId="0" applyFont="1" applyFill="1" applyBorder="1" applyAlignment="1">
      <alignment horizontal="left" vertical="center" wrapText="1"/>
    </xf>
    <xf numFmtId="0" fontId="4" fillId="36" borderId="20" xfId="0" applyNumberFormat="1" applyFont="1" applyFill="1" applyBorder="1" applyAlignment="1">
      <alignment horizontal="right" vertical="center"/>
    </xf>
    <xf numFmtId="2" fontId="47" fillId="36" borderId="22" xfId="44" applyNumberFormat="1" applyFont="1" applyFill="1" applyBorder="1" applyAlignment="1">
      <alignment horizontal="right" vertical="top" wrapText="1"/>
      <protection/>
    </xf>
    <xf numFmtId="0" fontId="4" fillId="36" borderId="44" xfId="0" applyFont="1" applyFill="1" applyBorder="1" applyAlignment="1">
      <alignment horizontal="left" wrapText="1"/>
    </xf>
    <xf numFmtId="2" fontId="8" fillId="36" borderId="34" xfId="0" applyNumberFormat="1" applyFont="1" applyFill="1" applyBorder="1" applyAlignment="1">
      <alignment horizontal="right" vertical="center" wrapText="1"/>
    </xf>
    <xf numFmtId="0" fontId="70" fillId="36" borderId="45" xfId="0" applyFont="1" applyFill="1" applyBorder="1" applyAlignment="1">
      <alignment vertical="center" wrapText="1"/>
    </xf>
    <xf numFmtId="0" fontId="4" fillId="36" borderId="16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left" vertical="center" wrapText="1"/>
    </xf>
    <xf numFmtId="0" fontId="70" fillId="36" borderId="16" xfId="0" applyFont="1" applyFill="1" applyBorder="1" applyAlignment="1">
      <alignment vertical="center" wrapText="1"/>
    </xf>
    <xf numFmtId="0" fontId="70" fillId="36" borderId="18" xfId="0" applyFont="1" applyFill="1" applyBorder="1" applyAlignment="1">
      <alignment vertical="center" wrapText="1"/>
    </xf>
    <xf numFmtId="0" fontId="69" fillId="36" borderId="0" xfId="0" applyFont="1" applyFill="1" applyAlignment="1">
      <alignment/>
    </xf>
    <xf numFmtId="0" fontId="4" fillId="36" borderId="16" xfId="0" applyNumberFormat="1" applyFont="1" applyFill="1" applyBorder="1" applyAlignment="1">
      <alignment horizontal="right" vertical="center"/>
    </xf>
    <xf numFmtId="2" fontId="10" fillId="0" borderId="22" xfId="44" applyNumberFormat="1" applyFont="1" applyBorder="1" applyAlignment="1">
      <alignment horizontal="right" vertical="top" wrapText="1"/>
      <protection/>
    </xf>
    <xf numFmtId="2" fontId="1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1" fillId="34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34" borderId="11" xfId="0" applyFont="1" applyFill="1" applyBorder="1" applyAlignment="1">
      <alignment vertical="center" wrapText="1"/>
    </xf>
    <xf numFmtId="2" fontId="5" fillId="34" borderId="11" xfId="0" applyNumberFormat="1" applyFont="1" applyFill="1" applyBorder="1" applyAlignment="1">
      <alignment vertical="center" wrapText="1"/>
    </xf>
    <xf numFmtId="0" fontId="70" fillId="36" borderId="41" xfId="0" applyFont="1" applyFill="1" applyBorder="1" applyAlignment="1">
      <alignment vertical="center" wrapText="1"/>
    </xf>
    <xf numFmtId="0" fontId="4" fillId="36" borderId="17" xfId="0" applyNumberFormat="1" applyFont="1" applyFill="1" applyBorder="1" applyAlignment="1">
      <alignment horizontal="right" vertical="center"/>
    </xf>
    <xf numFmtId="0" fontId="4" fillId="36" borderId="17" xfId="0" applyFont="1" applyFill="1" applyBorder="1" applyAlignment="1">
      <alignment horizontal="left" vertical="center" wrapText="1"/>
    </xf>
    <xf numFmtId="0" fontId="4" fillId="36" borderId="19" xfId="0" applyFont="1" applyFill="1" applyBorder="1" applyAlignment="1">
      <alignment horizontal="left" wrapText="1"/>
    </xf>
    <xf numFmtId="0" fontId="4" fillId="36" borderId="19" xfId="0" applyFont="1" applyFill="1" applyBorder="1" applyAlignment="1">
      <alignment horizontal="right" vertical="center"/>
    </xf>
    <xf numFmtId="0" fontId="4" fillId="36" borderId="15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35" borderId="14" xfId="0" applyFont="1" applyFill="1" applyBorder="1" applyAlignment="1">
      <alignment wrapText="1"/>
    </xf>
    <xf numFmtId="0" fontId="0" fillId="35" borderId="31" xfId="0" applyFont="1" applyFill="1" applyBorder="1" applyAlignment="1">
      <alignment wrapText="1"/>
    </xf>
    <xf numFmtId="0" fontId="0" fillId="35" borderId="32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68" fillId="0" borderId="10" xfId="0" applyFont="1" applyBorder="1" applyAlignment="1">
      <alignment wrapText="1"/>
    </xf>
    <xf numFmtId="0" fontId="68" fillId="0" borderId="19" xfId="0" applyFont="1" applyBorder="1" applyAlignment="1">
      <alignment wrapText="1"/>
    </xf>
    <xf numFmtId="0" fontId="68" fillId="0" borderId="20" xfId="0" applyFont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65" fillId="0" borderId="24" xfId="0" applyFont="1" applyBorder="1" applyAlignment="1">
      <alignment wrapText="1"/>
    </xf>
    <xf numFmtId="0" fontId="65" fillId="0" borderId="25" xfId="0" applyFont="1" applyBorder="1" applyAlignment="1">
      <alignment wrapText="1"/>
    </xf>
    <xf numFmtId="0" fontId="65" fillId="0" borderId="26" xfId="0" applyFont="1" applyBorder="1" applyAlignment="1">
      <alignment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69" fillId="35" borderId="14" xfId="0" applyFont="1" applyFill="1" applyBorder="1" applyAlignment="1">
      <alignment wrapText="1"/>
    </xf>
    <xf numFmtId="0" fontId="69" fillId="35" borderId="31" xfId="0" applyFont="1" applyFill="1" applyBorder="1" applyAlignment="1">
      <alignment wrapText="1"/>
    </xf>
    <xf numFmtId="0" fontId="69" fillId="35" borderId="32" xfId="0" applyFont="1" applyFill="1" applyBorder="1" applyAlignment="1">
      <alignment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2" xfId="38"/>
    <cellStyle name="S3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tabSelected="1" view="pageBreakPreview" zoomScaleNormal="112" zoomScaleSheetLayoutView="100" zoomScalePageLayoutView="0" workbookViewId="0" topLeftCell="A181">
      <selection activeCell="M17" sqref="M17"/>
    </sheetView>
  </sheetViews>
  <sheetFormatPr defaultColWidth="9.00390625" defaultRowHeight="12.75"/>
  <cols>
    <col min="1" max="1" width="20.75390625" style="0" customWidth="1"/>
    <col min="2" max="2" width="10.75390625" style="0" customWidth="1"/>
    <col min="3" max="3" width="10.00390625" style="0" customWidth="1"/>
    <col min="4" max="4" width="7.75390625" style="0" customWidth="1"/>
    <col min="5" max="5" width="10.25390625" style="0" customWidth="1"/>
    <col min="6" max="6" width="10.125" style="0" customWidth="1"/>
    <col min="7" max="7" width="9.625" style="0" customWidth="1"/>
    <col min="8" max="8" width="9.875" style="0" customWidth="1"/>
    <col min="9" max="9" width="47.625" style="0" customWidth="1"/>
    <col min="10" max="10" width="10.00390625" style="0" customWidth="1"/>
    <col min="11" max="11" width="9.875" style="0" customWidth="1"/>
    <col min="12" max="12" width="9.00390625" style="0" customWidth="1"/>
  </cols>
  <sheetData>
    <row r="1" spans="1:10" ht="21.75" customHeight="1">
      <c r="A1" s="149" t="s">
        <v>39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23.25" customHeight="1" thickBot="1">
      <c r="A2" s="150" t="s">
        <v>23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3.5" thickBot="1">
      <c r="A3" s="151"/>
      <c r="B3" s="160" t="s">
        <v>22</v>
      </c>
      <c r="C3" s="161"/>
      <c r="D3" s="161"/>
      <c r="E3" s="162"/>
      <c r="F3" s="160" t="s">
        <v>25</v>
      </c>
      <c r="G3" s="161"/>
      <c r="H3" s="161"/>
      <c r="I3" s="161"/>
      <c r="J3" s="162"/>
    </row>
    <row r="4" spans="1:10" ht="13.5" thickBot="1">
      <c r="A4" s="152"/>
      <c r="B4" s="141" t="s">
        <v>0</v>
      </c>
      <c r="C4" s="158" t="s">
        <v>34</v>
      </c>
      <c r="D4" s="141" t="s">
        <v>1</v>
      </c>
      <c r="E4" s="141" t="s">
        <v>2</v>
      </c>
      <c r="F4" s="141" t="s">
        <v>3</v>
      </c>
      <c r="G4" s="141" t="s">
        <v>29</v>
      </c>
      <c r="H4" s="141" t="s">
        <v>4</v>
      </c>
      <c r="I4" s="163" t="s">
        <v>5</v>
      </c>
      <c r="J4" s="164"/>
    </row>
    <row r="5" spans="1:10" ht="33.75" customHeight="1" thickBot="1">
      <c r="A5" s="153"/>
      <c r="B5" s="157"/>
      <c r="C5" s="159"/>
      <c r="D5" s="157"/>
      <c r="E5" s="157"/>
      <c r="F5" s="142"/>
      <c r="G5" s="142"/>
      <c r="H5" s="143"/>
      <c r="I5" s="93" t="s">
        <v>6</v>
      </c>
      <c r="J5" s="94" t="s">
        <v>7</v>
      </c>
    </row>
    <row r="6" spans="1:10" ht="13.5" thickBot="1">
      <c r="A6" s="5" t="s">
        <v>40</v>
      </c>
      <c r="B6" s="165"/>
      <c r="C6" s="166"/>
      <c r="D6" s="166"/>
      <c r="E6" s="167"/>
      <c r="F6" s="77"/>
      <c r="G6" s="78"/>
      <c r="H6" s="78"/>
      <c r="I6" s="13" t="s">
        <v>41</v>
      </c>
      <c r="J6" s="14">
        <v>-93251.01</v>
      </c>
    </row>
    <row r="7" spans="1:10" ht="13.5" thickBot="1">
      <c r="A7" s="132" t="s">
        <v>8</v>
      </c>
      <c r="B7" s="25">
        <f>18.71*3033.2013</f>
        <v>56751.196323000004</v>
      </c>
      <c r="C7" s="26">
        <f>E7-B7</f>
        <v>-7771.506323000001</v>
      </c>
      <c r="D7" s="29"/>
      <c r="E7" s="26">
        <v>48979.69</v>
      </c>
      <c r="F7" s="30">
        <f>B7*1</f>
        <v>56751.196323000004</v>
      </c>
      <c r="G7" s="67">
        <f>(2.427+2.82+0.55+3.65)*3033.2</f>
        <v>28654.640399999997</v>
      </c>
      <c r="H7" s="26">
        <f>F7-G7+C7</f>
        <v>20325.049600000006</v>
      </c>
      <c r="I7" s="17" t="s">
        <v>28</v>
      </c>
      <c r="J7" s="51">
        <f>3.77*3033.2</f>
        <v>11435.163999999999</v>
      </c>
    </row>
    <row r="8" spans="1:10" ht="12.75">
      <c r="A8" s="133"/>
      <c r="B8" s="31"/>
      <c r="C8" s="32"/>
      <c r="D8" s="32"/>
      <c r="E8" s="33"/>
      <c r="F8" s="34"/>
      <c r="G8" s="53"/>
      <c r="H8" s="39"/>
      <c r="I8" s="17" t="s">
        <v>27</v>
      </c>
      <c r="J8" s="51">
        <f>1.28*3033.2</f>
        <v>3882.4959999999996</v>
      </c>
    </row>
    <row r="9" spans="1:10" ht="24">
      <c r="A9" s="133"/>
      <c r="B9" s="35"/>
      <c r="C9" s="36"/>
      <c r="D9" s="36"/>
      <c r="E9" s="37"/>
      <c r="F9" s="36"/>
      <c r="G9" s="36"/>
      <c r="H9" s="37"/>
      <c r="I9" s="15" t="s">
        <v>42</v>
      </c>
      <c r="J9" s="18">
        <v>8480</v>
      </c>
    </row>
    <row r="10" spans="1:10" ht="12.75">
      <c r="A10" s="133"/>
      <c r="B10" s="35"/>
      <c r="C10" s="36"/>
      <c r="D10" s="36"/>
      <c r="E10" s="37"/>
      <c r="F10" s="36"/>
      <c r="G10" s="36"/>
      <c r="H10" s="37"/>
      <c r="I10" s="17" t="s">
        <v>43</v>
      </c>
      <c r="J10" s="18">
        <v>510</v>
      </c>
    </row>
    <row r="11" spans="1:10" ht="12" customHeight="1">
      <c r="A11" s="133"/>
      <c r="B11" s="35"/>
      <c r="C11" s="36"/>
      <c r="D11" s="36"/>
      <c r="E11" s="37"/>
      <c r="F11" s="36"/>
      <c r="G11" s="36"/>
      <c r="H11" s="37"/>
      <c r="I11" s="17" t="s">
        <v>37</v>
      </c>
      <c r="J11" s="56">
        <v>1497</v>
      </c>
    </row>
    <row r="12" spans="1:10" ht="12.75" customHeight="1" thickBot="1">
      <c r="A12" s="133"/>
      <c r="B12" s="38"/>
      <c r="C12" s="34"/>
      <c r="D12" s="34"/>
      <c r="E12" s="39"/>
      <c r="F12" s="36"/>
      <c r="G12" s="36"/>
      <c r="H12" s="37"/>
      <c r="I12" s="97" t="s">
        <v>35</v>
      </c>
      <c r="J12" s="21">
        <v>748</v>
      </c>
    </row>
    <row r="13" spans="1:10" ht="13.5" thickBot="1">
      <c r="A13" s="132" t="s">
        <v>9</v>
      </c>
      <c r="B13" s="25">
        <f>18.71*3033.2013</f>
        <v>56751.196323000004</v>
      </c>
      <c r="C13" s="26">
        <f>E13-B13</f>
        <v>-4356.576323000001</v>
      </c>
      <c r="D13" s="29"/>
      <c r="E13" s="26">
        <v>52394.62</v>
      </c>
      <c r="F13" s="30">
        <f>B13*1</f>
        <v>56751.196323000004</v>
      </c>
      <c r="G13" s="67">
        <f>(2.427+2.82+0.55+3.65)*3033.2</f>
        <v>28654.640399999997</v>
      </c>
      <c r="H13" s="26">
        <f>F13-G13+C13</f>
        <v>23739.979600000006</v>
      </c>
      <c r="I13" s="98" t="s">
        <v>28</v>
      </c>
      <c r="J13" s="99">
        <f>3.77*3033.2</f>
        <v>11435.163999999999</v>
      </c>
    </row>
    <row r="14" spans="1:10" ht="12.75">
      <c r="A14" s="133"/>
      <c r="B14" s="38"/>
      <c r="C14" s="34"/>
      <c r="D14" s="34"/>
      <c r="E14" s="39"/>
      <c r="F14" s="40"/>
      <c r="G14" s="53"/>
      <c r="H14" s="39"/>
      <c r="I14" s="100" t="s">
        <v>27</v>
      </c>
      <c r="J14" s="51">
        <f>1.28*3033.2</f>
        <v>3882.4959999999996</v>
      </c>
    </row>
    <row r="15" spans="1:10" ht="12.75" customHeight="1">
      <c r="A15" s="133"/>
      <c r="B15" s="38"/>
      <c r="C15" s="34"/>
      <c r="D15" s="34"/>
      <c r="E15" s="39"/>
      <c r="F15" s="40"/>
      <c r="G15" s="53"/>
      <c r="H15" s="39"/>
      <c r="I15" s="100" t="s">
        <v>37</v>
      </c>
      <c r="J15" s="56">
        <v>1497</v>
      </c>
    </row>
    <row r="16" spans="1:10" ht="12.75" customHeight="1" thickBot="1">
      <c r="A16" s="133"/>
      <c r="B16" s="38"/>
      <c r="C16" s="34"/>
      <c r="D16" s="34"/>
      <c r="E16" s="39"/>
      <c r="F16" s="40"/>
      <c r="G16" s="53"/>
      <c r="H16" s="39"/>
      <c r="I16" s="101" t="s">
        <v>44</v>
      </c>
      <c r="J16" s="22">
        <v>510</v>
      </c>
    </row>
    <row r="17" spans="1:10" ht="13.5" thickBot="1">
      <c r="A17" s="132" t="s">
        <v>10</v>
      </c>
      <c r="B17" s="25">
        <f>18.71*3033.2013</f>
        <v>56751.196323000004</v>
      </c>
      <c r="C17" s="26">
        <f>E17-B17</f>
        <v>-6503.596323000005</v>
      </c>
      <c r="D17" s="29"/>
      <c r="E17" s="26">
        <v>50247.6</v>
      </c>
      <c r="F17" s="30">
        <f>B17*1</f>
        <v>56751.196323000004</v>
      </c>
      <c r="G17" s="67">
        <f>(2.427+2.82+0.55+3.65)*3033.2</f>
        <v>28654.640399999997</v>
      </c>
      <c r="H17" s="26">
        <f>F17-G17+C17</f>
        <v>21592.959600000002</v>
      </c>
      <c r="I17" s="17" t="s">
        <v>28</v>
      </c>
      <c r="J17" s="51">
        <f>3.77*3033.2</f>
        <v>11435.163999999999</v>
      </c>
    </row>
    <row r="18" spans="1:10" ht="12.75">
      <c r="A18" s="133"/>
      <c r="B18" s="38"/>
      <c r="C18" s="34"/>
      <c r="D18" s="34"/>
      <c r="E18" s="39"/>
      <c r="F18" s="40"/>
      <c r="G18" s="53"/>
      <c r="H18" s="39"/>
      <c r="I18" s="17" t="s">
        <v>27</v>
      </c>
      <c r="J18" s="51">
        <f>1.28*3033.2</f>
        <v>3882.4959999999996</v>
      </c>
    </row>
    <row r="19" spans="1:10" ht="12.75">
      <c r="A19" s="133"/>
      <c r="B19" s="38"/>
      <c r="C19" s="34"/>
      <c r="D19" s="34"/>
      <c r="E19" s="39"/>
      <c r="F19" s="40"/>
      <c r="G19" s="53"/>
      <c r="H19" s="39"/>
      <c r="I19" s="17" t="s">
        <v>45</v>
      </c>
      <c r="J19" s="69">
        <v>10</v>
      </c>
    </row>
    <row r="20" spans="1:10" ht="24">
      <c r="A20" s="133"/>
      <c r="B20" s="38"/>
      <c r="C20" s="34"/>
      <c r="D20" s="34"/>
      <c r="E20" s="39"/>
      <c r="F20" s="40"/>
      <c r="G20" s="53"/>
      <c r="H20" s="39"/>
      <c r="I20" s="15" t="s">
        <v>46</v>
      </c>
      <c r="J20" s="63">
        <v>1984</v>
      </c>
    </row>
    <row r="21" spans="1:10" ht="24">
      <c r="A21" s="133"/>
      <c r="B21" s="38"/>
      <c r="C21" s="34"/>
      <c r="D21" s="34"/>
      <c r="E21" s="39"/>
      <c r="F21" s="40"/>
      <c r="G21" s="53"/>
      <c r="H21" s="39"/>
      <c r="I21" s="17" t="s">
        <v>47</v>
      </c>
      <c r="J21" s="63">
        <v>460</v>
      </c>
    </row>
    <row r="22" spans="1:10" ht="24">
      <c r="A22" s="133"/>
      <c r="B22" s="38"/>
      <c r="C22" s="34"/>
      <c r="D22" s="34"/>
      <c r="E22" s="39"/>
      <c r="F22" s="40"/>
      <c r="G22" s="53"/>
      <c r="H22" s="39"/>
      <c r="I22" s="17" t="s">
        <v>48</v>
      </c>
      <c r="J22" s="18">
        <v>191</v>
      </c>
    </row>
    <row r="23" spans="1:10" ht="12.75">
      <c r="A23" s="133"/>
      <c r="B23" s="38"/>
      <c r="C23" s="34"/>
      <c r="D23" s="34"/>
      <c r="E23" s="39"/>
      <c r="F23" s="40"/>
      <c r="G23" s="53"/>
      <c r="H23" s="39"/>
      <c r="I23" s="17" t="s">
        <v>49</v>
      </c>
      <c r="J23" s="63">
        <v>1527</v>
      </c>
    </row>
    <row r="24" spans="1:10" ht="12.75" customHeight="1">
      <c r="A24" s="133"/>
      <c r="B24" s="38"/>
      <c r="C24" s="34"/>
      <c r="D24" s="34"/>
      <c r="E24" s="39"/>
      <c r="F24" s="40"/>
      <c r="G24" s="53"/>
      <c r="H24" s="39"/>
      <c r="I24" s="131" t="s">
        <v>50</v>
      </c>
      <c r="J24" s="63">
        <v>46</v>
      </c>
    </row>
    <row r="25" spans="1:10" ht="12.75">
      <c r="A25" s="133"/>
      <c r="B25" s="38"/>
      <c r="C25" s="34"/>
      <c r="D25" s="34"/>
      <c r="E25" s="39"/>
      <c r="F25" s="40"/>
      <c r="G25" s="53"/>
      <c r="H25" s="39"/>
      <c r="I25" s="17" t="s">
        <v>51</v>
      </c>
      <c r="J25" s="63">
        <v>70</v>
      </c>
    </row>
    <row r="26" spans="1:10" ht="24">
      <c r="A26" s="133"/>
      <c r="B26" s="38"/>
      <c r="C26" s="34"/>
      <c r="D26" s="34"/>
      <c r="E26" s="39"/>
      <c r="F26" s="40"/>
      <c r="G26" s="53"/>
      <c r="H26" s="39"/>
      <c r="I26" s="15" t="s">
        <v>52</v>
      </c>
      <c r="J26" s="63">
        <v>164</v>
      </c>
    </row>
    <row r="27" spans="1:10" ht="19.5" customHeight="1">
      <c r="A27" s="133"/>
      <c r="B27" s="38"/>
      <c r="C27" s="34"/>
      <c r="D27" s="34"/>
      <c r="E27" s="39"/>
      <c r="F27" s="40"/>
      <c r="G27" s="53"/>
      <c r="H27" s="39"/>
      <c r="I27" s="131" t="s">
        <v>53</v>
      </c>
      <c r="J27" s="63">
        <v>229</v>
      </c>
    </row>
    <row r="28" spans="1:10" ht="12.75">
      <c r="A28" s="133"/>
      <c r="B28" s="38"/>
      <c r="C28" s="34"/>
      <c r="D28" s="34"/>
      <c r="E28" s="39"/>
      <c r="F28" s="40"/>
      <c r="G28" s="53"/>
      <c r="H28" s="39"/>
      <c r="I28" s="17" t="s">
        <v>54</v>
      </c>
      <c r="J28" s="21">
        <v>510</v>
      </c>
    </row>
    <row r="29" spans="1:10" ht="24.75" thickBot="1">
      <c r="A29" s="133"/>
      <c r="B29" s="38"/>
      <c r="C29" s="34"/>
      <c r="D29" s="34"/>
      <c r="E29" s="39"/>
      <c r="F29" s="40"/>
      <c r="G29" s="53"/>
      <c r="H29" s="39"/>
      <c r="I29" s="97" t="s">
        <v>55</v>
      </c>
      <c r="J29" s="64">
        <v>748</v>
      </c>
    </row>
    <row r="30" spans="1:10" ht="13.5" thickBot="1">
      <c r="A30" s="132" t="s">
        <v>11</v>
      </c>
      <c r="B30" s="25">
        <f>18.71*3033.2013</f>
        <v>56751.196323000004</v>
      </c>
      <c r="C30" s="26">
        <f>E30-B30</f>
        <v>1652.2936769999942</v>
      </c>
      <c r="D30" s="29"/>
      <c r="E30" s="26">
        <v>58403.49</v>
      </c>
      <c r="F30" s="30">
        <f>B30*1</f>
        <v>56751.196323000004</v>
      </c>
      <c r="G30" s="67">
        <f>(2.427+2.82+0.55+3.65)*3033.2</f>
        <v>28654.640399999997</v>
      </c>
      <c r="H30" s="26">
        <f>F30-G30+C30</f>
        <v>29748.8496</v>
      </c>
      <c r="I30" s="66" t="s">
        <v>28</v>
      </c>
      <c r="J30" s="99">
        <f>3.77*3033.2</f>
        <v>11435.163999999999</v>
      </c>
    </row>
    <row r="31" spans="1:10" ht="12.75">
      <c r="A31" s="133"/>
      <c r="B31" s="38"/>
      <c r="C31" s="34"/>
      <c r="D31" s="34"/>
      <c r="E31" s="39"/>
      <c r="F31" s="40"/>
      <c r="G31" s="53"/>
      <c r="H31" s="39"/>
      <c r="I31" s="72" t="s">
        <v>27</v>
      </c>
      <c r="J31" s="51">
        <f>1.28*3033.2</f>
        <v>3882.4959999999996</v>
      </c>
    </row>
    <row r="32" spans="1:10" ht="24">
      <c r="A32" s="133"/>
      <c r="B32" s="38"/>
      <c r="C32" s="34"/>
      <c r="D32" s="34"/>
      <c r="E32" s="39"/>
      <c r="F32" s="40"/>
      <c r="G32" s="53"/>
      <c r="H32" s="39"/>
      <c r="I32" s="72" t="s">
        <v>56</v>
      </c>
      <c r="J32" s="52">
        <f>864.1*22.5</f>
        <v>19442.25</v>
      </c>
    </row>
    <row r="33" spans="1:10" ht="12.75">
      <c r="A33" s="133"/>
      <c r="B33" s="38"/>
      <c r="C33" s="34"/>
      <c r="D33" s="34"/>
      <c r="E33" s="39"/>
      <c r="F33" s="40"/>
      <c r="G33" s="53"/>
      <c r="H33" s="39"/>
      <c r="I33" s="72" t="s">
        <v>36</v>
      </c>
      <c r="J33" s="56">
        <v>627.5</v>
      </c>
    </row>
    <row r="34" spans="1:10" ht="12.75">
      <c r="A34" s="133"/>
      <c r="B34" s="38"/>
      <c r="C34" s="34"/>
      <c r="D34" s="34"/>
      <c r="E34" s="39"/>
      <c r="F34" s="40"/>
      <c r="G34" s="53"/>
      <c r="H34" s="39"/>
      <c r="I34" s="72" t="s">
        <v>57</v>
      </c>
      <c r="J34" s="18">
        <v>240</v>
      </c>
    </row>
    <row r="35" spans="1:10" ht="12.75">
      <c r="A35" s="133"/>
      <c r="B35" s="38"/>
      <c r="C35" s="34"/>
      <c r="D35" s="34"/>
      <c r="E35" s="39"/>
      <c r="F35" s="40"/>
      <c r="G35" s="53"/>
      <c r="H35" s="39"/>
      <c r="I35" s="72" t="s">
        <v>30</v>
      </c>
      <c r="J35" s="18">
        <v>720</v>
      </c>
    </row>
    <row r="36" spans="1:10" ht="13.5" thickBot="1">
      <c r="A36" s="137"/>
      <c r="B36" s="41"/>
      <c r="C36" s="42"/>
      <c r="D36" s="42"/>
      <c r="E36" s="43"/>
      <c r="F36" s="44"/>
      <c r="G36" s="54"/>
      <c r="H36" s="43"/>
      <c r="I36" s="68" t="s">
        <v>58</v>
      </c>
      <c r="J36" s="22">
        <v>2245</v>
      </c>
    </row>
    <row r="37" spans="1:10" ht="13.5" thickBot="1">
      <c r="A37" s="132" t="s">
        <v>12</v>
      </c>
      <c r="B37" s="25">
        <f>18.71*3033.2013</f>
        <v>56751.196323000004</v>
      </c>
      <c r="C37" s="26">
        <f>E37-B37</f>
        <v>-12666.386323000006</v>
      </c>
      <c r="D37" s="29"/>
      <c r="E37" s="26">
        <v>44084.81</v>
      </c>
      <c r="F37" s="30">
        <f>B37*1</f>
        <v>56751.196323000004</v>
      </c>
      <c r="G37" s="67">
        <f>(2.427+2.82+0.55+3.65)*3033.2</f>
        <v>28654.640399999997</v>
      </c>
      <c r="H37" s="26">
        <f>F37-G37+C37</f>
        <v>15430.169600000001</v>
      </c>
      <c r="I37" s="66" t="s">
        <v>28</v>
      </c>
      <c r="J37" s="99">
        <f>3.77*3033.2</f>
        <v>11435.163999999999</v>
      </c>
    </row>
    <row r="38" spans="1:10" ht="13.5" customHeight="1">
      <c r="A38" s="133"/>
      <c r="B38" s="38"/>
      <c r="C38" s="34"/>
      <c r="D38" s="34"/>
      <c r="E38" s="39"/>
      <c r="F38" s="40"/>
      <c r="G38" s="53"/>
      <c r="H38" s="39"/>
      <c r="I38" s="72" t="s">
        <v>27</v>
      </c>
      <c r="J38" s="51">
        <f>1.28*3033.2</f>
        <v>3882.4959999999996</v>
      </c>
    </row>
    <row r="39" spans="1:10" ht="13.5" customHeight="1">
      <c r="A39" s="133"/>
      <c r="B39" s="38"/>
      <c r="C39" s="34"/>
      <c r="D39" s="34"/>
      <c r="E39" s="39"/>
      <c r="F39" s="40"/>
      <c r="G39" s="53"/>
      <c r="H39" s="39"/>
      <c r="I39" s="72" t="s">
        <v>36</v>
      </c>
      <c r="J39" s="56">
        <v>627.5</v>
      </c>
    </row>
    <row r="40" spans="1:10" ht="24">
      <c r="A40" s="133"/>
      <c r="B40" s="38"/>
      <c r="C40" s="34"/>
      <c r="D40" s="34"/>
      <c r="E40" s="39"/>
      <c r="F40" s="40"/>
      <c r="G40" s="53"/>
      <c r="H40" s="39"/>
      <c r="I40" s="72" t="s">
        <v>90</v>
      </c>
      <c r="J40" s="18">
        <v>2835</v>
      </c>
    </row>
    <row r="41" spans="1:10" ht="24.75" thickBot="1">
      <c r="A41" s="137"/>
      <c r="B41" s="41"/>
      <c r="C41" s="42"/>
      <c r="D41" s="42"/>
      <c r="E41" s="43"/>
      <c r="F41" s="44"/>
      <c r="G41" s="54"/>
      <c r="H41" s="43"/>
      <c r="I41" s="102" t="s">
        <v>59</v>
      </c>
      <c r="J41" s="22">
        <v>952</v>
      </c>
    </row>
    <row r="42" spans="1:10" ht="13.5" thickBot="1">
      <c r="A42" s="132" t="s">
        <v>13</v>
      </c>
      <c r="B42" s="25">
        <f>18.71*3033.2015</f>
        <v>56751.200065000005</v>
      </c>
      <c r="C42" s="26">
        <f>E42-B42</f>
        <v>-1808.5700650000072</v>
      </c>
      <c r="D42" s="29"/>
      <c r="E42" s="26">
        <v>54942.63</v>
      </c>
      <c r="F42" s="30">
        <f>B42*1</f>
        <v>56751.200065000005</v>
      </c>
      <c r="G42" s="67">
        <f>(2.427+2.82+0.55+3.65)*3033.2</f>
        <v>28654.640399999997</v>
      </c>
      <c r="H42" s="26">
        <f>F42-G42+C42</f>
        <v>26287.9896</v>
      </c>
      <c r="I42" s="17" t="s">
        <v>28</v>
      </c>
      <c r="J42" s="51">
        <f>3.77*3033.2</f>
        <v>11435.163999999999</v>
      </c>
    </row>
    <row r="43" spans="1:10" ht="13.5" customHeight="1">
      <c r="A43" s="133"/>
      <c r="B43" s="38"/>
      <c r="C43" s="34"/>
      <c r="D43" s="34"/>
      <c r="E43" s="39"/>
      <c r="F43" s="40"/>
      <c r="G43" s="53"/>
      <c r="H43" s="39"/>
      <c r="I43" s="17" t="s">
        <v>27</v>
      </c>
      <c r="J43" s="51">
        <f>1.28*3033.2</f>
        <v>3882.4959999999996</v>
      </c>
    </row>
    <row r="44" spans="1:10" ht="14.25" customHeight="1">
      <c r="A44" s="133"/>
      <c r="B44" s="35"/>
      <c r="C44" s="36"/>
      <c r="D44" s="36"/>
      <c r="E44" s="37"/>
      <c r="F44" s="35"/>
      <c r="G44" s="36"/>
      <c r="H44" s="37"/>
      <c r="I44" s="17" t="s">
        <v>36</v>
      </c>
      <c r="J44" s="56">
        <v>627.5</v>
      </c>
    </row>
    <row r="45" spans="1:10" ht="24">
      <c r="A45" s="133"/>
      <c r="B45" s="35"/>
      <c r="C45" s="36"/>
      <c r="D45" s="36"/>
      <c r="E45" s="37"/>
      <c r="F45" s="35"/>
      <c r="G45" s="36"/>
      <c r="H45" s="37"/>
      <c r="I45" s="17" t="s">
        <v>60</v>
      </c>
      <c r="J45" s="52">
        <f>2.5*864.1+2*643.6</f>
        <v>3447.45</v>
      </c>
    </row>
    <row r="46" spans="1:10" ht="13.5" customHeight="1">
      <c r="A46" s="133"/>
      <c r="B46" s="35"/>
      <c r="C46" s="36"/>
      <c r="D46" s="36"/>
      <c r="E46" s="37"/>
      <c r="F46" s="35"/>
      <c r="G46" s="36"/>
      <c r="H46" s="37"/>
      <c r="I46" s="17" t="s">
        <v>61</v>
      </c>
      <c r="J46" s="56">
        <v>10</v>
      </c>
    </row>
    <row r="47" spans="1:10" ht="25.5" customHeight="1">
      <c r="A47" s="133"/>
      <c r="B47" s="35"/>
      <c r="C47" s="36"/>
      <c r="D47" s="36"/>
      <c r="E47" s="37"/>
      <c r="F47" s="35"/>
      <c r="G47" s="36"/>
      <c r="H47" s="37"/>
      <c r="I47" s="55" t="s">
        <v>87</v>
      </c>
      <c r="J47" s="16">
        <v>2170</v>
      </c>
    </row>
    <row r="48" spans="1:10" ht="13.5" thickBot="1">
      <c r="A48" s="133"/>
      <c r="B48" s="35"/>
      <c r="C48" s="36"/>
      <c r="D48" s="36"/>
      <c r="E48" s="37"/>
      <c r="F48" s="35"/>
      <c r="G48" s="36"/>
      <c r="H48" s="37" t="s">
        <v>24</v>
      </c>
      <c r="I48" s="58" t="s">
        <v>86</v>
      </c>
      <c r="J48" s="23">
        <v>228</v>
      </c>
    </row>
    <row r="49" spans="1:10" ht="13.5" thickBot="1">
      <c r="A49" s="134" t="s">
        <v>14</v>
      </c>
      <c r="B49" s="61">
        <f>17.31*3033.2019</f>
        <v>52504.724889</v>
      </c>
      <c r="C49" s="62">
        <f>E49-B49</f>
        <v>-5669.964888999995</v>
      </c>
      <c r="D49" s="59"/>
      <c r="E49" s="62">
        <v>46834.76</v>
      </c>
      <c r="F49" s="59">
        <f>B49*1</f>
        <v>52504.724889</v>
      </c>
      <c r="G49" s="61">
        <f>(2.427+2.82+0.55+3.65)*3033.2</f>
        <v>28654.640399999997</v>
      </c>
      <c r="H49" s="59">
        <f>F49-G49+C49</f>
        <v>18180.119600000005</v>
      </c>
      <c r="I49" s="66" t="s">
        <v>28</v>
      </c>
      <c r="J49" s="51">
        <f>3.77*3033.2</f>
        <v>11435.163999999999</v>
      </c>
    </row>
    <row r="50" spans="1:10" ht="21" customHeight="1">
      <c r="A50" s="135"/>
      <c r="B50" s="38"/>
      <c r="C50" s="34"/>
      <c r="D50" s="34"/>
      <c r="E50" s="39"/>
      <c r="F50" s="34"/>
      <c r="G50" s="53"/>
      <c r="H50" s="34"/>
      <c r="I50" s="111" t="s">
        <v>62</v>
      </c>
      <c r="J50" s="18">
        <v>3023.3</v>
      </c>
    </row>
    <row r="51" spans="1:10" ht="13.5" customHeight="1">
      <c r="A51" s="135"/>
      <c r="B51" s="38"/>
      <c r="C51" s="34"/>
      <c r="D51" s="34"/>
      <c r="E51" s="39"/>
      <c r="F51" s="34"/>
      <c r="G51" s="53"/>
      <c r="H51" s="34"/>
      <c r="I51" s="72" t="s">
        <v>63</v>
      </c>
      <c r="J51" s="18">
        <v>13</v>
      </c>
    </row>
    <row r="52" spans="1:10" ht="13.5" customHeight="1">
      <c r="A52" s="135"/>
      <c r="B52" s="38"/>
      <c r="C52" s="34"/>
      <c r="D52" s="34"/>
      <c r="E52" s="39"/>
      <c r="F52" s="34"/>
      <c r="G52" s="53"/>
      <c r="H52" s="34"/>
      <c r="I52" s="15" t="s">
        <v>26</v>
      </c>
      <c r="J52" s="16">
        <v>8807</v>
      </c>
    </row>
    <row r="53" spans="1:10" ht="14.25" customHeight="1">
      <c r="A53" s="135"/>
      <c r="B53" s="38"/>
      <c r="C53" s="34"/>
      <c r="D53" s="34"/>
      <c r="E53" s="39"/>
      <c r="F53" s="34"/>
      <c r="G53" s="53"/>
      <c r="H53" s="34"/>
      <c r="I53" s="15" t="s">
        <v>64</v>
      </c>
      <c r="J53" s="63">
        <v>323</v>
      </c>
    </row>
    <row r="54" spans="1:10" ht="13.5" customHeight="1">
      <c r="A54" s="135"/>
      <c r="B54" s="38"/>
      <c r="C54" s="34"/>
      <c r="D54" s="34"/>
      <c r="E54" s="39"/>
      <c r="F54" s="34"/>
      <c r="G54" s="53"/>
      <c r="H54" s="34"/>
      <c r="I54" s="73" t="s">
        <v>65</v>
      </c>
      <c r="J54" s="63">
        <v>1235</v>
      </c>
    </row>
    <row r="55" spans="1:10" ht="12.75">
      <c r="A55" s="135"/>
      <c r="B55" s="38"/>
      <c r="C55" s="34"/>
      <c r="D55" s="34"/>
      <c r="E55" s="39"/>
      <c r="F55" s="34"/>
      <c r="G55" s="53"/>
      <c r="H55" s="34"/>
      <c r="I55" s="74" t="s">
        <v>66</v>
      </c>
      <c r="J55" s="71">
        <v>380</v>
      </c>
    </row>
    <row r="56" spans="1:10" ht="12.75">
      <c r="A56" s="135"/>
      <c r="B56" s="38"/>
      <c r="C56" s="34"/>
      <c r="D56" s="34"/>
      <c r="E56" s="39"/>
      <c r="F56" s="34"/>
      <c r="G56" s="53"/>
      <c r="H56" s="34"/>
      <c r="I56" s="103" t="s">
        <v>67</v>
      </c>
      <c r="J56" s="71">
        <v>510</v>
      </c>
    </row>
    <row r="57" spans="1:10" ht="12.75">
      <c r="A57" s="135"/>
      <c r="B57" s="38"/>
      <c r="C57" s="34"/>
      <c r="D57" s="34"/>
      <c r="E57" s="39"/>
      <c r="F57" s="34"/>
      <c r="G57" s="53"/>
      <c r="H57" s="34"/>
      <c r="I57" s="103" t="s">
        <v>68</v>
      </c>
      <c r="J57" s="71">
        <v>233.4</v>
      </c>
    </row>
    <row r="58" spans="1:10" ht="24">
      <c r="A58" s="135"/>
      <c r="B58" s="38"/>
      <c r="C58" s="34"/>
      <c r="D58" s="34"/>
      <c r="E58" s="39"/>
      <c r="F58" s="34"/>
      <c r="G58" s="53"/>
      <c r="H58" s="34"/>
      <c r="I58" s="15" t="s">
        <v>69</v>
      </c>
      <c r="J58" s="71">
        <v>510</v>
      </c>
    </row>
    <row r="59" spans="1:10" ht="13.5" thickBot="1">
      <c r="A59" s="136"/>
      <c r="B59" s="41"/>
      <c r="C59" s="42"/>
      <c r="D59" s="42"/>
      <c r="E59" s="43"/>
      <c r="F59" s="34"/>
      <c r="G59" s="53"/>
      <c r="H59" s="34"/>
      <c r="I59" s="19" t="s">
        <v>31</v>
      </c>
      <c r="J59" s="64">
        <v>4549.9</v>
      </c>
    </row>
    <row r="60" spans="1:10" ht="13.5" thickBot="1">
      <c r="A60" s="132" t="s">
        <v>15</v>
      </c>
      <c r="B60" s="61">
        <f>17.31*3033.2019</f>
        <v>52504.724889</v>
      </c>
      <c r="C60" s="26">
        <f>E60-B60</f>
        <v>-237.59488899999997</v>
      </c>
      <c r="D60" s="29"/>
      <c r="E60" s="27">
        <v>52267.13</v>
      </c>
      <c r="F60" s="30">
        <f>B60*1</f>
        <v>52504.724889</v>
      </c>
      <c r="G60" s="67">
        <f>(2.427+2.82+0.55+3.65)*3033.2</f>
        <v>28654.640399999997</v>
      </c>
      <c r="H60" s="26">
        <f>F60-G60+C60</f>
        <v>23612.4896</v>
      </c>
      <c r="I60" s="17" t="s">
        <v>28</v>
      </c>
      <c r="J60" s="51">
        <f>3.77*3033.2</f>
        <v>11435.163999999999</v>
      </c>
    </row>
    <row r="61" spans="1:10" ht="24">
      <c r="A61" s="133"/>
      <c r="B61" s="38"/>
      <c r="C61" s="34"/>
      <c r="D61" s="34"/>
      <c r="E61" s="39"/>
      <c r="F61" s="40"/>
      <c r="G61" s="53"/>
      <c r="H61" s="39"/>
      <c r="I61" s="75" t="s">
        <v>70</v>
      </c>
      <c r="J61" s="63">
        <v>5415</v>
      </c>
    </row>
    <row r="62" spans="1:10" ht="27" customHeight="1">
      <c r="A62" s="133"/>
      <c r="B62" s="35"/>
      <c r="C62" s="36"/>
      <c r="D62" s="36"/>
      <c r="E62" s="37"/>
      <c r="F62" s="35"/>
      <c r="G62" s="36"/>
      <c r="H62" s="37"/>
      <c r="I62" s="15" t="s">
        <v>71</v>
      </c>
      <c r="J62" s="20">
        <f>310*3+13*3</f>
        <v>969</v>
      </c>
    </row>
    <row r="63" spans="1:10" ht="15.75" customHeight="1">
      <c r="A63" s="133"/>
      <c r="B63" s="35"/>
      <c r="C63" s="36"/>
      <c r="D63" s="36"/>
      <c r="E63" s="37"/>
      <c r="F63" s="35"/>
      <c r="G63" s="36"/>
      <c r="H63" s="37"/>
      <c r="I63" s="65" t="s">
        <v>72</v>
      </c>
      <c r="J63" s="63">
        <v>991</v>
      </c>
    </row>
    <row r="64" spans="1:10" ht="15" customHeight="1" thickBot="1">
      <c r="A64" s="133"/>
      <c r="B64" s="35"/>
      <c r="C64" s="36"/>
      <c r="D64" s="36"/>
      <c r="E64" s="37"/>
      <c r="F64" s="35"/>
      <c r="G64" s="36"/>
      <c r="H64" s="37"/>
      <c r="I64" s="104" t="s">
        <v>89</v>
      </c>
      <c r="J64" s="21">
        <v>5000</v>
      </c>
    </row>
    <row r="65" spans="1:10" ht="13.5" thickBot="1">
      <c r="A65" s="132" t="s">
        <v>16</v>
      </c>
      <c r="B65" s="61">
        <f>17.31*3033.2019</f>
        <v>52504.724889</v>
      </c>
      <c r="C65" s="26">
        <f>E65-B65</f>
        <v>18599.995111000004</v>
      </c>
      <c r="D65" s="29"/>
      <c r="E65" s="28">
        <v>71104.72</v>
      </c>
      <c r="F65" s="30">
        <f>B65*1</f>
        <v>52504.724889</v>
      </c>
      <c r="G65" s="67">
        <f>(2.427+2.82+0.55+3.65)*3033.2</f>
        <v>28654.640399999997</v>
      </c>
      <c r="H65" s="26">
        <f>F65-G65+C65</f>
        <v>42450.079600000005</v>
      </c>
      <c r="I65" s="66" t="s">
        <v>28</v>
      </c>
      <c r="J65" s="99">
        <f>3.77*3033.2</f>
        <v>11435.163999999999</v>
      </c>
    </row>
    <row r="66" spans="1:10" ht="24">
      <c r="A66" s="133"/>
      <c r="B66" s="38"/>
      <c r="C66" s="34"/>
      <c r="D66" s="34"/>
      <c r="E66" s="39"/>
      <c r="F66" s="40"/>
      <c r="G66" s="53"/>
      <c r="H66" s="39"/>
      <c r="I66" s="15" t="s">
        <v>73</v>
      </c>
      <c r="J66" s="63">
        <v>1020</v>
      </c>
    </row>
    <row r="67" spans="1:10" ht="25.5" customHeight="1">
      <c r="A67" s="133"/>
      <c r="B67" s="38"/>
      <c r="C67" s="34"/>
      <c r="D67" s="34"/>
      <c r="E67" s="39"/>
      <c r="F67" s="40"/>
      <c r="G67" s="53"/>
      <c r="H67" s="39"/>
      <c r="I67" s="72" t="s">
        <v>74</v>
      </c>
      <c r="J67" s="52">
        <f>864.1*5.5</f>
        <v>4752.55</v>
      </c>
    </row>
    <row r="68" spans="1:10" ht="15" customHeight="1">
      <c r="A68" s="133"/>
      <c r="B68" s="38"/>
      <c r="C68" s="34"/>
      <c r="D68" s="34"/>
      <c r="E68" s="39"/>
      <c r="F68" s="40"/>
      <c r="G68" s="53"/>
      <c r="H68" s="39"/>
      <c r="I68" s="72" t="s">
        <v>75</v>
      </c>
      <c r="J68" s="52">
        <v>590.3</v>
      </c>
    </row>
    <row r="69" spans="1:10" ht="24">
      <c r="A69" s="133"/>
      <c r="B69" s="38"/>
      <c r="C69" s="34"/>
      <c r="D69" s="34"/>
      <c r="E69" s="39"/>
      <c r="F69" s="40"/>
      <c r="G69" s="53"/>
      <c r="H69" s="39"/>
      <c r="I69" s="72" t="s">
        <v>76</v>
      </c>
      <c r="J69" s="18">
        <v>191</v>
      </c>
    </row>
    <row r="70" spans="1:10" ht="15" customHeight="1" thickBot="1">
      <c r="A70" s="137"/>
      <c r="B70" s="45"/>
      <c r="C70" s="46"/>
      <c r="D70" s="46"/>
      <c r="E70" s="47"/>
      <c r="F70" s="45"/>
      <c r="G70" s="46"/>
      <c r="H70" s="47"/>
      <c r="I70" s="68" t="s">
        <v>78</v>
      </c>
      <c r="J70" s="106">
        <v>32241.5</v>
      </c>
    </row>
    <row r="71" spans="1:10" ht="13.5" thickBot="1">
      <c r="A71" s="168" t="s">
        <v>17</v>
      </c>
      <c r="B71" s="61">
        <f>17.31*3033.2019</f>
        <v>52504.724889</v>
      </c>
      <c r="C71" s="26">
        <f>E71-B71</f>
        <v>4902.625111000001</v>
      </c>
      <c r="D71" s="79"/>
      <c r="E71" s="107">
        <v>57407.35</v>
      </c>
      <c r="F71" s="30">
        <f>B71*1</f>
        <v>52504.724889</v>
      </c>
      <c r="G71" s="67">
        <f>(2.427+2.82+0.55+3.65)*3033.2</f>
        <v>28654.640399999997</v>
      </c>
      <c r="H71" s="26">
        <f>F71-G71+C71</f>
        <v>28752.709600000002</v>
      </c>
      <c r="I71" s="98" t="s">
        <v>28</v>
      </c>
      <c r="J71" s="99">
        <f>3.77*3033.2</f>
        <v>11435.163999999999</v>
      </c>
    </row>
    <row r="72" spans="1:10" ht="13.5" customHeight="1">
      <c r="A72" s="169"/>
      <c r="B72" s="38"/>
      <c r="C72" s="34"/>
      <c r="D72" s="34"/>
      <c r="E72" s="39"/>
      <c r="F72" s="40"/>
      <c r="G72" s="53"/>
      <c r="H72" s="39"/>
      <c r="I72" s="15" t="s">
        <v>77</v>
      </c>
      <c r="J72" s="63">
        <v>323</v>
      </c>
    </row>
    <row r="73" spans="1:10" ht="12.75" customHeight="1">
      <c r="A73" s="169"/>
      <c r="B73" s="38"/>
      <c r="C73" s="34"/>
      <c r="D73" s="34"/>
      <c r="E73" s="39"/>
      <c r="F73" s="40"/>
      <c r="G73" s="53"/>
      <c r="H73" s="39"/>
      <c r="I73" s="15" t="s">
        <v>91</v>
      </c>
      <c r="J73" s="18">
        <v>100</v>
      </c>
    </row>
    <row r="74" spans="1:10" ht="13.5" thickBot="1">
      <c r="A74" s="170"/>
      <c r="B74" s="45"/>
      <c r="C74" s="46"/>
      <c r="D74" s="46"/>
      <c r="E74" s="47"/>
      <c r="F74" s="45"/>
      <c r="G74" s="46"/>
      <c r="H74" s="47"/>
      <c r="I74" s="105" t="s">
        <v>43</v>
      </c>
      <c r="J74" s="23">
        <v>510</v>
      </c>
    </row>
    <row r="75" spans="1:10" ht="13.5" thickBot="1">
      <c r="A75" s="134" t="s">
        <v>18</v>
      </c>
      <c r="B75" s="61">
        <f>17.31*3033.2019</f>
        <v>52504.724889</v>
      </c>
      <c r="C75" s="29">
        <f>E75-B75</f>
        <v>-8502.894888999996</v>
      </c>
      <c r="D75" s="79"/>
      <c r="E75" s="95">
        <v>44001.83</v>
      </c>
      <c r="F75" s="30">
        <f>B75*1</f>
        <v>52504.724889</v>
      </c>
      <c r="G75" s="67">
        <f>(2.427+2.82+0.55+3.65)*3033.2</f>
        <v>28654.640399999997</v>
      </c>
      <c r="H75" s="60">
        <f>F75-G75+C75</f>
        <v>15347.189600000005</v>
      </c>
      <c r="I75" s="98" t="s">
        <v>28</v>
      </c>
      <c r="J75" s="99">
        <f>3.77*3033.2</f>
        <v>11435.163999999999</v>
      </c>
    </row>
    <row r="76" spans="1:10" ht="13.5" thickBot="1">
      <c r="A76" s="135"/>
      <c r="B76" s="38"/>
      <c r="C76" s="34"/>
      <c r="D76" s="34"/>
      <c r="E76" s="34"/>
      <c r="F76" s="40"/>
      <c r="G76" s="53"/>
      <c r="H76" s="39"/>
      <c r="I76" s="19" t="s">
        <v>79</v>
      </c>
      <c r="J76" s="57">
        <v>13</v>
      </c>
    </row>
    <row r="77" spans="1:10" ht="13.5" thickBot="1">
      <c r="A77" s="132" t="s">
        <v>19</v>
      </c>
      <c r="B77" s="61">
        <f>17.31*3033.2019</f>
        <v>52504.724889</v>
      </c>
      <c r="C77" s="26">
        <f>E77-B77</f>
        <v>22078.665111000002</v>
      </c>
      <c r="D77" s="79"/>
      <c r="E77" s="95">
        <v>74583.39</v>
      </c>
      <c r="F77" s="30">
        <f>B77*1</f>
        <v>52504.724889</v>
      </c>
      <c r="G77" s="67">
        <f>(2.427+2.82+0.55+3.65)*3033.2</f>
        <v>28654.640399999997</v>
      </c>
      <c r="H77" s="26">
        <f>F77-G77+C77</f>
        <v>45928.7496</v>
      </c>
      <c r="I77" s="17" t="s">
        <v>28</v>
      </c>
      <c r="J77" s="51">
        <f>3.77*3033.2</f>
        <v>11435.163999999999</v>
      </c>
    </row>
    <row r="78" spans="1:10" ht="12.75">
      <c r="A78" s="133"/>
      <c r="B78" s="40"/>
      <c r="C78" s="34"/>
      <c r="D78" s="34"/>
      <c r="E78" s="39"/>
      <c r="F78" s="40"/>
      <c r="G78" s="34"/>
      <c r="H78" s="39"/>
      <c r="I78" s="15" t="s">
        <v>81</v>
      </c>
      <c r="J78" s="20">
        <v>1700</v>
      </c>
    </row>
    <row r="79" spans="1:10" ht="24">
      <c r="A79" s="133"/>
      <c r="B79" s="40"/>
      <c r="C79" s="34"/>
      <c r="D79" s="34"/>
      <c r="E79" s="39"/>
      <c r="F79" s="40"/>
      <c r="G79" s="34"/>
      <c r="H79" s="39"/>
      <c r="I79" s="15" t="s">
        <v>80</v>
      </c>
      <c r="J79" s="20">
        <v>255</v>
      </c>
    </row>
    <row r="80" spans="1:10" ht="13.5" thickBot="1">
      <c r="A80" s="133"/>
      <c r="B80" s="40"/>
      <c r="C80" s="34"/>
      <c r="D80" s="34"/>
      <c r="E80" s="39"/>
      <c r="F80" s="40"/>
      <c r="G80" s="34"/>
      <c r="H80" s="39"/>
      <c r="I80" s="15" t="s">
        <v>88</v>
      </c>
      <c r="J80" s="20">
        <v>1497</v>
      </c>
    </row>
    <row r="81" spans="1:10" ht="13.5" thickBot="1">
      <c r="A81" s="1" t="s">
        <v>20</v>
      </c>
      <c r="B81" s="48">
        <f>SUM(B7:B77)</f>
        <v>655535.5310139998</v>
      </c>
      <c r="C81" s="49">
        <f>SUM(C7:C77)</f>
        <v>-283.5110140000106</v>
      </c>
      <c r="D81" s="80"/>
      <c r="E81" s="48">
        <f>SUM(E7:E77)</f>
        <v>655252.0199999999</v>
      </c>
      <c r="F81" s="50">
        <f>SUM(F7:F77)</f>
        <v>655535.5310139998</v>
      </c>
      <c r="G81" s="10">
        <f>SUM(G7:G77)</f>
        <v>343855.68479999993</v>
      </c>
      <c r="H81" s="9">
        <f>SUM(H7:H77)</f>
        <v>311396.33520000003</v>
      </c>
      <c r="I81" s="81"/>
      <c r="J81" s="82"/>
    </row>
    <row r="82" spans="1:10" ht="13.5" thickBot="1">
      <c r="A82" s="83"/>
      <c r="B82" s="84"/>
      <c r="C82" s="85"/>
      <c r="D82" s="85"/>
      <c r="E82" s="86"/>
      <c r="F82" s="87"/>
      <c r="G82" s="87"/>
      <c r="H82" s="87"/>
      <c r="I82" s="4" t="s">
        <v>21</v>
      </c>
      <c r="J82" s="7">
        <f>SUM(J7:J80)</f>
        <v>289023.0939999999</v>
      </c>
    </row>
    <row r="83" spans="1:10" ht="13.5" thickBot="1">
      <c r="A83" s="88"/>
      <c r="B83" s="89"/>
      <c r="C83" s="90"/>
      <c r="D83" s="90"/>
      <c r="E83" s="91"/>
      <c r="F83" s="171"/>
      <c r="G83" s="172"/>
      <c r="H83" s="172"/>
      <c r="I83" s="173"/>
      <c r="J83" s="96"/>
    </row>
    <row r="84" spans="1:10" ht="13.5" thickBot="1">
      <c r="A84" s="92"/>
      <c r="B84" s="92"/>
      <c r="C84" s="92"/>
      <c r="D84" s="92"/>
      <c r="E84" s="92"/>
      <c r="F84" s="92"/>
      <c r="G84" s="92"/>
      <c r="H84" s="92"/>
      <c r="I84" s="3" t="s">
        <v>38</v>
      </c>
      <c r="J84" s="8">
        <f>H81+J6-J82</f>
        <v>-70877.7687999999</v>
      </c>
    </row>
    <row r="85" spans="1:10" ht="12.75">
      <c r="A85" s="92"/>
      <c r="B85" s="92"/>
      <c r="C85" s="92"/>
      <c r="D85" s="92"/>
      <c r="E85" s="92"/>
      <c r="F85" s="92"/>
      <c r="G85" s="92"/>
      <c r="H85" s="92"/>
      <c r="I85" s="92"/>
      <c r="J85" s="92"/>
    </row>
    <row r="88" ht="12.75">
      <c r="A88" t="s">
        <v>138</v>
      </c>
    </row>
    <row r="115" spans="1:10" s="92" customFormat="1" ht="27.75" customHeight="1">
      <c r="A115" s="149" t="s">
        <v>85</v>
      </c>
      <c r="B115" s="149"/>
      <c r="C115" s="149"/>
      <c r="D115" s="149"/>
      <c r="E115" s="149"/>
      <c r="F115" s="149"/>
      <c r="G115" s="149"/>
      <c r="H115" s="149"/>
      <c r="I115" s="149"/>
      <c r="J115" s="149"/>
    </row>
    <row r="116" spans="1:10" s="92" customFormat="1" ht="32.25" customHeight="1" thickBot="1">
      <c r="A116" s="150" t="s">
        <v>23</v>
      </c>
      <c r="B116" s="150"/>
      <c r="C116" s="150"/>
      <c r="D116" s="150"/>
      <c r="E116" s="150"/>
      <c r="F116" s="150"/>
      <c r="G116" s="150"/>
      <c r="H116" s="150"/>
      <c r="I116" s="150"/>
      <c r="J116" s="150"/>
    </row>
    <row r="117" spans="1:10" s="92" customFormat="1" ht="21.75" customHeight="1" thickBot="1">
      <c r="A117" s="151"/>
      <c r="B117" s="154" t="s">
        <v>22</v>
      </c>
      <c r="C117" s="155"/>
      <c r="D117" s="155"/>
      <c r="E117" s="156"/>
      <c r="F117" s="154" t="s">
        <v>25</v>
      </c>
      <c r="G117" s="155"/>
      <c r="H117" s="155"/>
      <c r="I117" s="155"/>
      <c r="J117" s="156"/>
    </row>
    <row r="118" spans="1:10" s="92" customFormat="1" ht="20.25" customHeight="1" thickBot="1">
      <c r="A118" s="152"/>
      <c r="B118" s="141" t="s">
        <v>0</v>
      </c>
      <c r="C118" s="158" t="s">
        <v>34</v>
      </c>
      <c r="D118" s="141" t="s">
        <v>1</v>
      </c>
      <c r="E118" s="141" t="s">
        <v>2</v>
      </c>
      <c r="F118" s="141" t="s">
        <v>3</v>
      </c>
      <c r="G118" s="141" t="s">
        <v>29</v>
      </c>
      <c r="H118" s="141" t="s">
        <v>4</v>
      </c>
      <c r="I118" s="144" t="s">
        <v>5</v>
      </c>
      <c r="J118" s="145"/>
    </row>
    <row r="119" spans="1:10" s="92" customFormat="1" ht="33.75" customHeight="1" thickBot="1">
      <c r="A119" s="153"/>
      <c r="B119" s="157"/>
      <c r="C119" s="159"/>
      <c r="D119" s="157"/>
      <c r="E119" s="157"/>
      <c r="F119" s="142"/>
      <c r="G119" s="142"/>
      <c r="H119" s="143"/>
      <c r="I119" s="93" t="s">
        <v>6</v>
      </c>
      <c r="J119" s="93" t="s">
        <v>7</v>
      </c>
    </row>
    <row r="120" spans="1:10" s="92" customFormat="1" ht="18.75" customHeight="1" thickBot="1">
      <c r="A120" s="121" t="s">
        <v>84</v>
      </c>
      <c r="B120" s="146"/>
      <c r="C120" s="147"/>
      <c r="D120" s="147"/>
      <c r="E120" s="148"/>
      <c r="F120" s="122"/>
      <c r="G120" s="123"/>
      <c r="H120" s="123"/>
      <c r="I120" s="124" t="s">
        <v>83</v>
      </c>
      <c r="J120" s="125">
        <f>J84</f>
        <v>-70877.7687999999</v>
      </c>
    </row>
    <row r="121" spans="1:10" s="92" customFormat="1" ht="17.25" customHeight="1" thickBot="1">
      <c r="A121" s="132" t="s">
        <v>8</v>
      </c>
      <c r="B121" s="61">
        <f>17.31*3033.2017</f>
        <v>52504.721427</v>
      </c>
      <c r="C121" s="26">
        <f>E121-B121</f>
        <v>6947.828573000006</v>
      </c>
      <c r="D121" s="79"/>
      <c r="E121" s="26">
        <v>59452.55</v>
      </c>
      <c r="F121" s="30">
        <f>B121*1</f>
        <v>52504.721427</v>
      </c>
      <c r="G121" s="67">
        <f>(2.427+2.82+0.55+(2.95+1.5))*3033.2</f>
        <v>31081.200399999998</v>
      </c>
      <c r="H121" s="26">
        <f>F121-G121+C121</f>
        <v>28371.349600000005</v>
      </c>
      <c r="I121" s="98" t="s">
        <v>28</v>
      </c>
      <c r="J121" s="109">
        <f>3.77*3033.2</f>
        <v>11435.163999999999</v>
      </c>
    </row>
    <row r="122" spans="1:10" s="92" customFormat="1" ht="24">
      <c r="A122" s="133"/>
      <c r="B122" s="31"/>
      <c r="C122" s="32"/>
      <c r="D122" s="32"/>
      <c r="E122" s="33"/>
      <c r="F122" s="34"/>
      <c r="G122" s="53"/>
      <c r="H122" s="39"/>
      <c r="I122" s="108" t="s">
        <v>93</v>
      </c>
      <c r="J122" s="18">
        <v>3371.8</v>
      </c>
    </row>
    <row r="123" spans="1:10" s="92" customFormat="1" ht="12.75">
      <c r="A123" s="133"/>
      <c r="B123" s="35"/>
      <c r="C123" s="36"/>
      <c r="D123" s="36"/>
      <c r="E123" s="37"/>
      <c r="F123" s="36"/>
      <c r="G123" s="36"/>
      <c r="H123" s="37"/>
      <c r="I123" s="17" t="s">
        <v>92</v>
      </c>
      <c r="J123" s="56">
        <v>13</v>
      </c>
    </row>
    <row r="124" spans="1:10" s="92" customFormat="1" ht="12.75">
      <c r="A124" s="133"/>
      <c r="B124" s="35"/>
      <c r="C124" s="36"/>
      <c r="D124" s="36"/>
      <c r="E124" s="37"/>
      <c r="F124" s="36"/>
      <c r="G124" s="36"/>
      <c r="H124" s="37"/>
      <c r="I124" s="17" t="s">
        <v>35</v>
      </c>
      <c r="J124" s="63">
        <v>1497</v>
      </c>
    </row>
    <row r="125" spans="1:10" s="92" customFormat="1" ht="24.75" thickBot="1">
      <c r="A125" s="133"/>
      <c r="B125" s="35"/>
      <c r="C125" s="36"/>
      <c r="D125" s="36"/>
      <c r="E125" s="37"/>
      <c r="F125" s="36"/>
      <c r="G125" s="36"/>
      <c r="H125" s="37"/>
      <c r="I125" s="110" t="s">
        <v>94</v>
      </c>
      <c r="J125" s="18">
        <v>2188</v>
      </c>
    </row>
    <row r="126" spans="1:10" s="92" customFormat="1" ht="18.75" customHeight="1" thickBot="1">
      <c r="A126" s="132" t="s">
        <v>9</v>
      </c>
      <c r="B126" s="61">
        <f>17.31*3033.2017</f>
        <v>52504.721427</v>
      </c>
      <c r="C126" s="26">
        <f>E126-B126</f>
        <v>-10231.031426999994</v>
      </c>
      <c r="D126" s="79"/>
      <c r="E126" s="26">
        <v>42273.69</v>
      </c>
      <c r="F126" s="30">
        <f>B126*1</f>
        <v>52504.721427</v>
      </c>
      <c r="G126" s="67">
        <f>(2.427+2.82+0.55+(2.95+1.5))*3033.2</f>
        <v>31081.200399999998</v>
      </c>
      <c r="H126" s="26">
        <f>F126-G126+C126</f>
        <v>11192.489600000004</v>
      </c>
      <c r="I126" s="98" t="s">
        <v>28</v>
      </c>
      <c r="J126" s="109">
        <f>2.78*3033.2+0.99*3033.2</f>
        <v>11435.163999999999</v>
      </c>
    </row>
    <row r="127" spans="1:10" s="92" customFormat="1" ht="12.75">
      <c r="A127" s="133"/>
      <c r="B127" s="38"/>
      <c r="C127" s="34"/>
      <c r="D127" s="34"/>
      <c r="E127" s="39"/>
      <c r="F127" s="40"/>
      <c r="G127" s="53"/>
      <c r="H127" s="39"/>
      <c r="I127" s="17" t="s">
        <v>95</v>
      </c>
      <c r="J127" s="56">
        <v>1048</v>
      </c>
    </row>
    <row r="128" spans="1:10" s="92" customFormat="1" ht="12.75">
      <c r="A128" s="133"/>
      <c r="B128" s="38"/>
      <c r="C128" s="34"/>
      <c r="D128" s="34"/>
      <c r="E128" s="39"/>
      <c r="F128" s="40"/>
      <c r="G128" s="53"/>
      <c r="H128" s="39"/>
      <c r="I128" s="17" t="s">
        <v>96</v>
      </c>
      <c r="J128" s="56">
        <v>599</v>
      </c>
    </row>
    <row r="129" spans="1:10" s="92" customFormat="1" ht="24.75" customHeight="1">
      <c r="A129" s="133"/>
      <c r="B129" s="38"/>
      <c r="C129" s="34"/>
      <c r="D129" s="34"/>
      <c r="E129" s="39"/>
      <c r="F129" s="40"/>
      <c r="G129" s="53"/>
      <c r="H129" s="39"/>
      <c r="I129" s="108" t="s">
        <v>97</v>
      </c>
      <c r="J129" s="18">
        <v>1898.4</v>
      </c>
    </row>
    <row r="130" spans="1:10" s="92" customFormat="1" ht="13.5" customHeight="1">
      <c r="A130" s="133"/>
      <c r="B130" s="38"/>
      <c r="C130" s="34"/>
      <c r="D130" s="34"/>
      <c r="E130" s="39"/>
      <c r="F130" s="40"/>
      <c r="G130" s="53"/>
      <c r="H130" s="39"/>
      <c r="I130" s="17" t="s">
        <v>98</v>
      </c>
      <c r="J130" s="18">
        <v>247</v>
      </c>
    </row>
    <row r="131" spans="1:10" s="92" customFormat="1" ht="24.75" customHeight="1">
      <c r="A131" s="133"/>
      <c r="B131" s="38"/>
      <c r="C131" s="34"/>
      <c r="D131" s="34"/>
      <c r="E131" s="39"/>
      <c r="F131" s="40"/>
      <c r="G131" s="53"/>
      <c r="H131" s="39"/>
      <c r="I131" s="17" t="s">
        <v>99</v>
      </c>
      <c r="J131" s="18">
        <v>369</v>
      </c>
    </row>
    <row r="132" spans="1:10" s="92" customFormat="1" ht="13.5" customHeight="1">
      <c r="A132" s="133"/>
      <c r="B132" s="38"/>
      <c r="C132" s="34"/>
      <c r="D132" s="34"/>
      <c r="E132" s="39"/>
      <c r="F132" s="40"/>
      <c r="G132" s="53"/>
      <c r="H132" s="39"/>
      <c r="I132" s="75" t="s">
        <v>100</v>
      </c>
      <c r="J132" s="18">
        <v>371</v>
      </c>
    </row>
    <row r="133" spans="1:10" s="92" customFormat="1" ht="13.5" customHeight="1">
      <c r="A133" s="133"/>
      <c r="B133" s="38"/>
      <c r="C133" s="34"/>
      <c r="D133" s="34"/>
      <c r="E133" s="39"/>
      <c r="F133" s="40"/>
      <c r="G133" s="53"/>
      <c r="H133" s="39"/>
      <c r="I133" s="75" t="s">
        <v>101</v>
      </c>
      <c r="J133" s="18">
        <v>299</v>
      </c>
    </row>
    <row r="134" spans="1:10" s="92" customFormat="1" ht="13.5" customHeight="1">
      <c r="A134" s="133"/>
      <c r="B134" s="38"/>
      <c r="C134" s="34"/>
      <c r="D134" s="34"/>
      <c r="E134" s="39"/>
      <c r="F134" s="40"/>
      <c r="G134" s="53"/>
      <c r="H134" s="39"/>
      <c r="I134" s="17" t="s">
        <v>102</v>
      </c>
      <c r="J134" s="18">
        <v>13</v>
      </c>
    </row>
    <row r="135" spans="1:10" s="92" customFormat="1" ht="13.5" customHeight="1">
      <c r="A135" s="133"/>
      <c r="B135" s="38"/>
      <c r="C135" s="34"/>
      <c r="D135" s="34"/>
      <c r="E135" s="39"/>
      <c r="F135" s="40"/>
      <c r="G135" s="53"/>
      <c r="H135" s="39"/>
      <c r="I135" s="75" t="s">
        <v>103</v>
      </c>
      <c r="J135" s="18">
        <v>371</v>
      </c>
    </row>
    <row r="136" spans="1:10" s="92" customFormat="1" ht="24" customHeight="1" thickBot="1">
      <c r="A136" s="133"/>
      <c r="B136" s="38"/>
      <c r="C136" s="34"/>
      <c r="D136" s="34"/>
      <c r="E136" s="39"/>
      <c r="F136" s="40"/>
      <c r="G136" s="53"/>
      <c r="H136" s="39"/>
      <c r="I136" s="110" t="s">
        <v>94</v>
      </c>
      <c r="J136" s="18">
        <v>2188</v>
      </c>
    </row>
    <row r="137" spans="1:10" s="92" customFormat="1" ht="17.25" customHeight="1" thickBot="1">
      <c r="A137" s="132" t="s">
        <v>10</v>
      </c>
      <c r="B137" s="61">
        <f>17.31*3033.2017</f>
        <v>52504.721427</v>
      </c>
      <c r="C137" s="26">
        <f>E137-B137</f>
        <v>-4745.071426999995</v>
      </c>
      <c r="D137" s="79"/>
      <c r="E137" s="26">
        <v>47759.65</v>
      </c>
      <c r="F137" s="30">
        <f>B137*1</f>
        <v>52504.721427</v>
      </c>
      <c r="G137" s="67">
        <f>(2.427+2.82+0.55+(2.95+1.5))*3033.2</f>
        <v>31081.200399999998</v>
      </c>
      <c r="H137" s="26">
        <f>F137-G137+C137</f>
        <v>16678.449600000004</v>
      </c>
      <c r="I137" s="98" t="s">
        <v>28</v>
      </c>
      <c r="J137" s="109">
        <f>2.78*3033.2+0.99*3033.2</f>
        <v>11435.163999999999</v>
      </c>
    </row>
    <row r="138" spans="1:10" s="92" customFormat="1" ht="27.75" customHeight="1">
      <c r="A138" s="133"/>
      <c r="B138" s="38"/>
      <c r="C138" s="34"/>
      <c r="D138" s="34"/>
      <c r="E138" s="39"/>
      <c r="F138" s="40"/>
      <c r="G138" s="53"/>
      <c r="H138" s="39"/>
      <c r="I138" s="12" t="s">
        <v>104</v>
      </c>
      <c r="J138" s="18">
        <v>100</v>
      </c>
    </row>
    <row r="139" spans="1:10" s="92" customFormat="1" ht="27.75" customHeight="1">
      <c r="A139" s="133"/>
      <c r="B139" s="38"/>
      <c r="C139" s="34"/>
      <c r="D139" s="34"/>
      <c r="E139" s="39"/>
      <c r="F139" s="40"/>
      <c r="G139" s="53"/>
      <c r="H139" s="39"/>
      <c r="I139" s="108" t="s">
        <v>105</v>
      </c>
      <c r="J139" s="63">
        <v>5582</v>
      </c>
    </row>
    <row r="140" spans="1:10" s="92" customFormat="1" ht="25.5" customHeight="1">
      <c r="A140" s="133"/>
      <c r="B140" s="38"/>
      <c r="C140" s="34"/>
      <c r="D140" s="34"/>
      <c r="E140" s="39"/>
      <c r="F140" s="40"/>
      <c r="G140" s="53"/>
      <c r="H140" s="39"/>
      <c r="I140" s="15" t="s">
        <v>106</v>
      </c>
      <c r="J140" s="63">
        <v>646</v>
      </c>
    </row>
    <row r="141" spans="1:10" s="92" customFormat="1" ht="30" customHeight="1">
      <c r="A141" s="133"/>
      <c r="B141" s="38"/>
      <c r="C141" s="34"/>
      <c r="D141" s="34"/>
      <c r="E141" s="39"/>
      <c r="F141" s="40"/>
      <c r="G141" s="53"/>
      <c r="H141" s="39"/>
      <c r="I141" s="110" t="s">
        <v>94</v>
      </c>
      <c r="J141" s="18">
        <v>2188</v>
      </c>
    </row>
    <row r="142" spans="1:10" s="92" customFormat="1" ht="15.75" customHeight="1" thickBot="1">
      <c r="A142" s="137"/>
      <c r="B142" s="41"/>
      <c r="C142" s="42"/>
      <c r="D142" s="42"/>
      <c r="E142" s="43"/>
      <c r="F142" s="44"/>
      <c r="G142" s="54"/>
      <c r="H142" s="43"/>
      <c r="I142" s="126" t="s">
        <v>108</v>
      </c>
      <c r="J142" s="22">
        <v>510</v>
      </c>
    </row>
    <row r="143" spans="1:10" s="92" customFormat="1" ht="18" customHeight="1" thickBot="1">
      <c r="A143" s="132" t="s">
        <v>11</v>
      </c>
      <c r="B143" s="61">
        <f>17.31*3033.2017</f>
        <v>52504.721427</v>
      </c>
      <c r="C143" s="26">
        <f>E143-B143</f>
        <v>-13978.871426999998</v>
      </c>
      <c r="D143" s="79"/>
      <c r="E143" s="26">
        <v>38525.85</v>
      </c>
      <c r="F143" s="30">
        <f>B143*1</f>
        <v>52504.721427</v>
      </c>
      <c r="G143" s="67">
        <f>(2.427+2.82+0.55+(2.95+1.5))*3033.2</f>
        <v>31081.200399999998</v>
      </c>
      <c r="H143" s="26">
        <f>F143-G143+C143</f>
        <v>7444.649600000001</v>
      </c>
      <c r="I143" s="98" t="s">
        <v>28</v>
      </c>
      <c r="J143" s="99">
        <f>3.77*3033.2</f>
        <v>11435.163999999999</v>
      </c>
    </row>
    <row r="144" spans="1:10" s="92" customFormat="1" ht="24">
      <c r="A144" s="133"/>
      <c r="B144" s="38"/>
      <c r="C144" s="34"/>
      <c r="D144" s="34"/>
      <c r="E144" s="39"/>
      <c r="F144" s="40"/>
      <c r="G144" s="53"/>
      <c r="H144" s="39"/>
      <c r="I144" s="17" t="s">
        <v>107</v>
      </c>
      <c r="J144" s="52">
        <v>646.1</v>
      </c>
    </row>
    <row r="145" spans="1:10" s="92" customFormat="1" ht="24" customHeight="1">
      <c r="A145" s="133"/>
      <c r="B145" s="38"/>
      <c r="C145" s="34"/>
      <c r="D145" s="34"/>
      <c r="E145" s="39"/>
      <c r="F145" s="40"/>
      <c r="G145" s="53"/>
      <c r="H145" s="39"/>
      <c r="I145" s="17" t="s">
        <v>109</v>
      </c>
      <c r="J145" s="18">
        <v>175</v>
      </c>
    </row>
    <row r="146" spans="1:10" s="92" customFormat="1" ht="12.75">
      <c r="A146" s="133"/>
      <c r="B146" s="38"/>
      <c r="C146" s="34"/>
      <c r="D146" s="34"/>
      <c r="E146" s="39"/>
      <c r="F146" s="40"/>
      <c r="G146" s="53"/>
      <c r="H146" s="39"/>
      <c r="I146" s="17" t="s">
        <v>110</v>
      </c>
      <c r="J146" s="18">
        <v>0</v>
      </c>
    </row>
    <row r="147" spans="1:10" s="92" customFormat="1" ht="12.75">
      <c r="A147" s="133"/>
      <c r="B147" s="38"/>
      <c r="C147" s="34"/>
      <c r="D147" s="34"/>
      <c r="E147" s="39"/>
      <c r="F147" s="40"/>
      <c r="G147" s="53"/>
      <c r="H147" s="39"/>
      <c r="I147" s="112" t="s">
        <v>111</v>
      </c>
      <c r="J147" s="63">
        <v>150</v>
      </c>
    </row>
    <row r="148" spans="1:10" s="92" customFormat="1" ht="12.75">
      <c r="A148" s="133"/>
      <c r="B148" s="38"/>
      <c r="C148" s="34"/>
      <c r="D148" s="34"/>
      <c r="E148" s="39"/>
      <c r="F148" s="40"/>
      <c r="G148" s="53"/>
      <c r="H148" s="39"/>
      <c r="I148" s="17" t="s">
        <v>127</v>
      </c>
      <c r="J148" s="18">
        <v>1070</v>
      </c>
    </row>
    <row r="149" spans="1:10" s="92" customFormat="1" ht="24">
      <c r="A149" s="133"/>
      <c r="B149" s="38"/>
      <c r="C149" s="34"/>
      <c r="D149" s="34"/>
      <c r="E149" s="39"/>
      <c r="F149" s="40"/>
      <c r="G149" s="53"/>
      <c r="H149" s="39"/>
      <c r="I149" s="17" t="s">
        <v>112</v>
      </c>
      <c r="J149" s="18">
        <f>864.1*1.5</f>
        <v>1296.15</v>
      </c>
    </row>
    <row r="150" spans="1:10" s="92" customFormat="1" ht="24">
      <c r="A150" s="133"/>
      <c r="B150" s="38"/>
      <c r="C150" s="34"/>
      <c r="D150" s="34"/>
      <c r="E150" s="39"/>
      <c r="F150" s="40"/>
      <c r="G150" s="53"/>
      <c r="H150" s="39"/>
      <c r="I150" s="17" t="s">
        <v>113</v>
      </c>
      <c r="J150" s="18">
        <v>300</v>
      </c>
    </row>
    <row r="151" spans="1:10" s="92" customFormat="1" ht="24.75" thickBot="1">
      <c r="A151" s="137"/>
      <c r="B151" s="41"/>
      <c r="C151" s="42"/>
      <c r="D151" s="42"/>
      <c r="E151" s="43"/>
      <c r="F151" s="44"/>
      <c r="G151" s="54"/>
      <c r="H151" s="43"/>
      <c r="I151" s="126" t="s">
        <v>94</v>
      </c>
      <c r="J151" s="22">
        <v>2188</v>
      </c>
    </row>
    <row r="152" spans="1:10" s="92" customFormat="1" ht="19.5" customHeight="1" thickBot="1">
      <c r="A152" s="132" t="s">
        <v>12</v>
      </c>
      <c r="B152" s="61">
        <f>17.31*3033.2016</f>
        <v>52504.71969599999</v>
      </c>
      <c r="C152" s="26">
        <f>E152-B152</f>
        <v>4306.9703040000095</v>
      </c>
      <c r="D152" s="29"/>
      <c r="E152" s="26">
        <v>56811.69</v>
      </c>
      <c r="F152" s="30">
        <f>B152*1</f>
        <v>52504.71969599999</v>
      </c>
      <c r="G152" s="67">
        <f>(2.427+2.82+0.55+(2.95+1.5))*3033.2</f>
        <v>31081.200399999998</v>
      </c>
      <c r="H152" s="26">
        <f>F152-G152+C152</f>
        <v>25730.489600000004</v>
      </c>
      <c r="I152" s="98" t="s">
        <v>28</v>
      </c>
      <c r="J152" s="99">
        <f>3.77*3033.2</f>
        <v>11435.163999999999</v>
      </c>
    </row>
    <row r="153" spans="1:11" s="92" customFormat="1" ht="12.75">
      <c r="A153" s="133"/>
      <c r="B153" s="38"/>
      <c r="C153" s="34"/>
      <c r="D153" s="34"/>
      <c r="E153" s="39"/>
      <c r="F153" s="40"/>
      <c r="G153" s="53"/>
      <c r="H153" s="39"/>
      <c r="I153" s="17" t="s">
        <v>114</v>
      </c>
      <c r="J153" s="56">
        <v>781</v>
      </c>
      <c r="K153" s="115"/>
    </row>
    <row r="154" spans="1:11" s="92" customFormat="1" ht="12.75">
      <c r="A154" s="133"/>
      <c r="B154" s="38"/>
      <c r="C154" s="34"/>
      <c r="D154" s="34"/>
      <c r="E154" s="39"/>
      <c r="F154" s="40"/>
      <c r="G154" s="53"/>
      <c r="H154" s="39"/>
      <c r="I154" s="15" t="s">
        <v>115</v>
      </c>
      <c r="J154" s="56">
        <v>13</v>
      </c>
      <c r="K154" s="115"/>
    </row>
    <row r="155" spans="1:11" s="92" customFormat="1" ht="12.75">
      <c r="A155" s="133"/>
      <c r="B155" s="38"/>
      <c r="C155" s="34"/>
      <c r="D155" s="34"/>
      <c r="E155" s="39"/>
      <c r="F155" s="40"/>
      <c r="G155" s="53"/>
      <c r="H155" s="39"/>
      <c r="I155" s="112" t="s">
        <v>116</v>
      </c>
      <c r="J155" s="56">
        <v>390.4</v>
      </c>
      <c r="K155" s="115"/>
    </row>
    <row r="156" spans="1:11" s="92" customFormat="1" ht="13.5" customHeight="1">
      <c r="A156" s="133"/>
      <c r="B156" s="38"/>
      <c r="C156" s="34"/>
      <c r="D156" s="34"/>
      <c r="E156" s="39"/>
      <c r="F156" s="40"/>
      <c r="G156" s="53"/>
      <c r="H156" s="39"/>
      <c r="I156" s="75" t="s">
        <v>117</v>
      </c>
      <c r="J156" s="18">
        <v>387</v>
      </c>
      <c r="K156" s="115"/>
    </row>
    <row r="157" spans="1:11" s="92" customFormat="1" ht="24">
      <c r="A157" s="133"/>
      <c r="B157" s="38"/>
      <c r="C157" s="34"/>
      <c r="D157" s="34"/>
      <c r="E157" s="39"/>
      <c r="F157" s="40"/>
      <c r="G157" s="53"/>
      <c r="H157" s="39"/>
      <c r="I157" s="110" t="s">
        <v>94</v>
      </c>
      <c r="J157" s="18">
        <v>2188</v>
      </c>
      <c r="K157" s="115"/>
    </row>
    <row r="158" spans="1:11" s="92" customFormat="1" ht="12.75">
      <c r="A158" s="133"/>
      <c r="B158" s="38"/>
      <c r="C158" s="34"/>
      <c r="D158" s="34"/>
      <c r="E158" s="39"/>
      <c r="F158" s="40"/>
      <c r="G158" s="53"/>
      <c r="H158" s="39"/>
      <c r="I158" s="17" t="s">
        <v>127</v>
      </c>
      <c r="J158" s="18">
        <v>1070</v>
      </c>
      <c r="K158" s="115"/>
    </row>
    <row r="159" spans="1:11" s="92" customFormat="1" ht="13.5" thickBot="1">
      <c r="A159" s="133"/>
      <c r="B159" s="38"/>
      <c r="C159" s="34"/>
      <c r="D159" s="34"/>
      <c r="E159" s="39"/>
      <c r="F159" s="40"/>
      <c r="G159" s="53"/>
      <c r="H159" s="39"/>
      <c r="I159" s="110" t="s">
        <v>119</v>
      </c>
      <c r="J159" s="18">
        <v>710</v>
      </c>
      <c r="K159" s="115"/>
    </row>
    <row r="160" spans="1:10" s="92" customFormat="1" ht="18" customHeight="1" thickBot="1">
      <c r="A160" s="132" t="s">
        <v>13</v>
      </c>
      <c r="B160" s="61">
        <f>17.31*3033.2016</f>
        <v>52504.71969599999</v>
      </c>
      <c r="C160" s="26">
        <f>E160-B160</f>
        <v>1485.8403040000048</v>
      </c>
      <c r="D160" s="29"/>
      <c r="E160" s="26">
        <v>53990.56</v>
      </c>
      <c r="F160" s="30">
        <f>B160*1</f>
        <v>52504.71969599999</v>
      </c>
      <c r="G160" s="67">
        <f>(2.427+2.82+0.55+(2.95+1.5))*3033.2</f>
        <v>31081.200399999998</v>
      </c>
      <c r="H160" s="26">
        <f>F160-G160+C160</f>
        <v>22909.3596</v>
      </c>
      <c r="I160" s="98" t="s">
        <v>28</v>
      </c>
      <c r="J160" s="99">
        <f>3.77*3033.2</f>
        <v>11435.163999999999</v>
      </c>
    </row>
    <row r="161" spans="1:11" s="92" customFormat="1" ht="12.75">
      <c r="A161" s="133"/>
      <c r="B161" s="38"/>
      <c r="C161" s="34"/>
      <c r="D161" s="34"/>
      <c r="E161" s="39"/>
      <c r="F161" s="40"/>
      <c r="G161" s="53"/>
      <c r="H161" s="39"/>
      <c r="I161" s="17" t="s">
        <v>118</v>
      </c>
      <c r="J161" s="51">
        <f>864.1*18.7</f>
        <v>16158.67</v>
      </c>
      <c r="K161" s="115"/>
    </row>
    <row r="162" spans="1:11" s="92" customFormat="1" ht="12.75">
      <c r="A162" s="133"/>
      <c r="B162" s="35"/>
      <c r="C162" s="36"/>
      <c r="D162" s="36"/>
      <c r="E162" s="37"/>
      <c r="F162" s="35"/>
      <c r="G162" s="36"/>
      <c r="H162" s="37"/>
      <c r="I162" s="17" t="s">
        <v>128</v>
      </c>
      <c r="J162" s="56">
        <v>246.5</v>
      </c>
      <c r="K162" s="115"/>
    </row>
    <row r="163" spans="1:11" s="92" customFormat="1" ht="12.75">
      <c r="A163" s="133"/>
      <c r="B163" s="35"/>
      <c r="C163" s="36"/>
      <c r="D163" s="36"/>
      <c r="E163" s="37"/>
      <c r="F163" s="35"/>
      <c r="G163" s="36"/>
      <c r="H163" s="37"/>
      <c r="I163" s="15" t="s">
        <v>31</v>
      </c>
      <c r="J163" s="52">
        <v>2796.09</v>
      </c>
      <c r="K163" s="115"/>
    </row>
    <row r="164" spans="1:11" s="92" customFormat="1" ht="12.75">
      <c r="A164" s="133"/>
      <c r="B164" s="35"/>
      <c r="C164" s="36"/>
      <c r="D164" s="36"/>
      <c r="E164" s="37"/>
      <c r="F164" s="35"/>
      <c r="G164" s="36"/>
      <c r="H164" s="37"/>
      <c r="I164" s="17" t="s">
        <v>127</v>
      </c>
      <c r="J164" s="18">
        <v>1070</v>
      </c>
      <c r="K164" s="115"/>
    </row>
    <row r="165" spans="1:11" s="92" customFormat="1" ht="27.75" customHeight="1" thickBot="1">
      <c r="A165" s="133"/>
      <c r="B165" s="35"/>
      <c r="C165" s="36"/>
      <c r="D165" s="36"/>
      <c r="E165" s="37"/>
      <c r="F165" s="35"/>
      <c r="G165" s="36"/>
      <c r="H165" s="37" t="s">
        <v>24</v>
      </c>
      <c r="I165" s="110" t="s">
        <v>94</v>
      </c>
      <c r="J165" s="18">
        <v>2188</v>
      </c>
      <c r="K165" s="115"/>
    </row>
    <row r="166" spans="1:11" s="92" customFormat="1" ht="18.75" customHeight="1" thickBot="1">
      <c r="A166" s="134" t="s">
        <v>14</v>
      </c>
      <c r="B166" s="61">
        <f>17.31*3033.2016</f>
        <v>52504.71969599999</v>
      </c>
      <c r="C166" s="62">
        <f>E166-B166</f>
        <v>-7810.699695999996</v>
      </c>
      <c r="D166" s="59"/>
      <c r="E166" s="62">
        <v>44694.02</v>
      </c>
      <c r="F166" s="59">
        <f>B166*1</f>
        <v>52504.71969599999</v>
      </c>
      <c r="G166" s="67">
        <f>(2.427+2.82+0.55+(2.95+1.5))*3033.2</f>
        <v>31081.200399999998</v>
      </c>
      <c r="H166" s="59">
        <f>F166-G166+C166</f>
        <v>13612.819599999999</v>
      </c>
      <c r="I166" s="66" t="s">
        <v>28</v>
      </c>
      <c r="J166" s="99">
        <f>3.77*3033.2</f>
        <v>11435.163999999999</v>
      </c>
      <c r="K166" s="115"/>
    </row>
    <row r="167" spans="1:11" s="92" customFormat="1" ht="18.75" customHeight="1">
      <c r="A167" s="135"/>
      <c r="B167" s="38"/>
      <c r="C167" s="34"/>
      <c r="D167" s="34"/>
      <c r="E167" s="39"/>
      <c r="F167" s="34"/>
      <c r="G167" s="53"/>
      <c r="H167" s="34"/>
      <c r="I167" s="72" t="s">
        <v>129</v>
      </c>
      <c r="J167" s="56">
        <v>1789</v>
      </c>
      <c r="K167" s="115"/>
    </row>
    <row r="168" spans="1:11" s="92" customFormat="1" ht="18.75" customHeight="1">
      <c r="A168" s="135"/>
      <c r="B168" s="38"/>
      <c r="C168" s="34"/>
      <c r="D168" s="34"/>
      <c r="E168" s="39"/>
      <c r="F168" s="34"/>
      <c r="G168" s="53"/>
      <c r="H168" s="34"/>
      <c r="I168" s="15" t="s">
        <v>120</v>
      </c>
      <c r="J168" s="56">
        <v>0</v>
      </c>
      <c r="K168" s="115"/>
    </row>
    <row r="169" spans="1:11" s="92" customFormat="1" ht="27" customHeight="1">
      <c r="A169" s="135"/>
      <c r="B169" s="38"/>
      <c r="C169" s="34"/>
      <c r="D169" s="34"/>
      <c r="E169" s="39"/>
      <c r="F169" s="34"/>
      <c r="G169" s="53"/>
      <c r="H169" s="34"/>
      <c r="I169" s="15" t="s">
        <v>121</v>
      </c>
      <c r="J169" s="18">
        <v>689</v>
      </c>
      <c r="K169" s="115"/>
    </row>
    <row r="170" spans="1:11" s="92" customFormat="1" ht="15.75" customHeight="1">
      <c r="A170" s="135"/>
      <c r="B170" s="38"/>
      <c r="C170" s="34"/>
      <c r="D170" s="34"/>
      <c r="E170" s="39"/>
      <c r="F170" s="34"/>
      <c r="G170" s="53"/>
      <c r="H170" s="34"/>
      <c r="I170" s="55" t="s">
        <v>26</v>
      </c>
      <c r="J170" s="116">
        <v>8807</v>
      </c>
      <c r="K170" s="115"/>
    </row>
    <row r="171" spans="1:11" s="92" customFormat="1" ht="24">
      <c r="A171" s="135"/>
      <c r="B171" s="38"/>
      <c r="C171" s="34"/>
      <c r="D171" s="34"/>
      <c r="E171" s="39"/>
      <c r="F171" s="34"/>
      <c r="G171" s="53"/>
      <c r="H171" s="34"/>
      <c r="I171" s="72" t="s">
        <v>122</v>
      </c>
      <c r="J171" s="63">
        <f>864.1*2</f>
        <v>1728.2</v>
      </c>
      <c r="K171" s="115"/>
    </row>
    <row r="172" spans="1:11" s="92" customFormat="1" ht="16.5" customHeight="1">
      <c r="A172" s="135"/>
      <c r="B172" s="38"/>
      <c r="C172" s="34"/>
      <c r="D172" s="34"/>
      <c r="E172" s="39"/>
      <c r="F172" s="34"/>
      <c r="G172" s="53"/>
      <c r="H172" s="34"/>
      <c r="I172" s="113" t="s">
        <v>123</v>
      </c>
      <c r="J172" s="63">
        <v>510</v>
      </c>
      <c r="K172" s="115"/>
    </row>
    <row r="173" spans="1:11" s="92" customFormat="1" ht="18" customHeight="1">
      <c r="A173" s="135"/>
      <c r="B173" s="38"/>
      <c r="C173" s="34"/>
      <c r="D173" s="34"/>
      <c r="E173" s="39"/>
      <c r="F173" s="34"/>
      <c r="G173" s="53"/>
      <c r="H173" s="34"/>
      <c r="I173" s="113" t="s">
        <v>124</v>
      </c>
      <c r="J173" s="63">
        <v>2973.6</v>
      </c>
      <c r="K173" s="115"/>
    </row>
    <row r="174" spans="1:11" s="92" customFormat="1" ht="24.75" thickBot="1">
      <c r="A174" s="136"/>
      <c r="B174" s="41"/>
      <c r="C174" s="42"/>
      <c r="D174" s="42"/>
      <c r="E174" s="43"/>
      <c r="F174" s="42"/>
      <c r="G174" s="54"/>
      <c r="H174" s="42"/>
      <c r="I174" s="114" t="s">
        <v>94</v>
      </c>
      <c r="J174" s="22">
        <v>2188</v>
      </c>
      <c r="K174" s="115"/>
    </row>
    <row r="175" spans="1:10" s="92" customFormat="1" ht="13.5" thickBot="1">
      <c r="A175" s="132" t="s">
        <v>15</v>
      </c>
      <c r="B175" s="61">
        <f>17.31*3033.2016</f>
        <v>52504.71969599999</v>
      </c>
      <c r="C175" s="26">
        <f>E175-B175</f>
        <v>-9936.829695999993</v>
      </c>
      <c r="D175" s="29"/>
      <c r="E175" s="27">
        <v>42567.89</v>
      </c>
      <c r="F175" s="30">
        <f>B175*1</f>
        <v>52504.71969599999</v>
      </c>
      <c r="G175" s="67">
        <f>(2.427+2.82+0.55+(2.95+1.5))*3033.2</f>
        <v>31081.200399999998</v>
      </c>
      <c r="H175" s="26">
        <f>F175-G175+C175</f>
        <v>11486.689600000002</v>
      </c>
      <c r="I175" s="98" t="s">
        <v>28</v>
      </c>
      <c r="J175" s="99">
        <f>3.77*3033.2</f>
        <v>11435.163999999999</v>
      </c>
    </row>
    <row r="176" spans="1:10" s="92" customFormat="1" ht="36">
      <c r="A176" s="133"/>
      <c r="B176" s="38"/>
      <c r="C176" s="34"/>
      <c r="D176" s="34"/>
      <c r="E176" s="39"/>
      <c r="F176" s="40"/>
      <c r="G176" s="53"/>
      <c r="H176" s="39"/>
      <c r="I176" s="72" t="s">
        <v>131</v>
      </c>
      <c r="J176" s="18">
        <v>2473</v>
      </c>
    </row>
    <row r="177" spans="1:10" s="92" customFormat="1" ht="24">
      <c r="A177" s="133"/>
      <c r="B177" s="38"/>
      <c r="C177" s="34"/>
      <c r="D177" s="34"/>
      <c r="E177" s="39"/>
      <c r="F177" s="40"/>
      <c r="G177" s="53"/>
      <c r="H177" s="39"/>
      <c r="I177" s="15" t="s">
        <v>130</v>
      </c>
      <c r="J177" s="18">
        <v>378</v>
      </c>
    </row>
    <row r="178" spans="1:10" s="92" customFormat="1" ht="24.75" thickBot="1">
      <c r="A178" s="137"/>
      <c r="B178" s="41"/>
      <c r="C178" s="42"/>
      <c r="D178" s="42"/>
      <c r="E178" s="43"/>
      <c r="F178" s="44"/>
      <c r="G178" s="54"/>
      <c r="H178" s="43"/>
      <c r="I178" s="114" t="s">
        <v>94</v>
      </c>
      <c r="J178" s="22">
        <v>2188</v>
      </c>
    </row>
    <row r="179" spans="1:10" s="92" customFormat="1" ht="13.5" thickBot="1">
      <c r="A179" s="132" t="s">
        <v>16</v>
      </c>
      <c r="B179" s="61">
        <f>17.31*3033.2016</f>
        <v>52504.71969599999</v>
      </c>
      <c r="C179" s="26">
        <f>E179-B179</f>
        <v>2279.310304000006</v>
      </c>
      <c r="D179" s="29"/>
      <c r="E179" s="28">
        <v>54784.03</v>
      </c>
      <c r="F179" s="30">
        <f>B179*1</f>
        <v>52504.71969599999</v>
      </c>
      <c r="G179" s="67">
        <f>(2.427+2.82+0.55+(2.95+1.5))*3033.2</f>
        <v>31081.200399999998</v>
      </c>
      <c r="H179" s="26">
        <f>F179-G179+C179</f>
        <v>23702.8296</v>
      </c>
      <c r="I179" s="98" t="s">
        <v>28</v>
      </c>
      <c r="J179" s="99">
        <f>3.77*3033.2</f>
        <v>11435.163999999999</v>
      </c>
    </row>
    <row r="180" spans="1:10" s="92" customFormat="1" ht="12.75">
      <c r="A180" s="133"/>
      <c r="B180" s="38"/>
      <c r="C180" s="34"/>
      <c r="D180" s="34"/>
      <c r="E180" s="39"/>
      <c r="F180" s="40"/>
      <c r="G180" s="53"/>
      <c r="H180" s="39"/>
      <c r="I180" s="72" t="s">
        <v>125</v>
      </c>
      <c r="J180" s="56">
        <f>6*13</f>
        <v>78</v>
      </c>
    </row>
    <row r="181" spans="1:10" s="92" customFormat="1" ht="12.75">
      <c r="A181" s="133"/>
      <c r="B181" s="38"/>
      <c r="C181" s="34"/>
      <c r="D181" s="34"/>
      <c r="E181" s="39"/>
      <c r="F181" s="40"/>
      <c r="G181" s="53"/>
      <c r="H181" s="39"/>
      <c r="I181" s="17" t="s">
        <v>132</v>
      </c>
      <c r="J181" s="76">
        <v>11665.35</v>
      </c>
    </row>
    <row r="182" spans="1:10" s="92" customFormat="1" ht="24">
      <c r="A182" s="133"/>
      <c r="B182" s="38"/>
      <c r="C182" s="34"/>
      <c r="D182" s="34"/>
      <c r="E182" s="39"/>
      <c r="F182" s="40"/>
      <c r="G182" s="53"/>
      <c r="H182" s="39"/>
      <c r="I182" s="73" t="s">
        <v>133</v>
      </c>
      <c r="J182" s="18">
        <v>270</v>
      </c>
    </row>
    <row r="183" spans="1:10" s="92" customFormat="1" ht="12.75" customHeight="1">
      <c r="A183" s="133"/>
      <c r="B183" s="38"/>
      <c r="C183" s="34"/>
      <c r="D183" s="34"/>
      <c r="E183" s="39"/>
      <c r="F183" s="40"/>
      <c r="G183" s="53"/>
      <c r="H183" s="39"/>
      <c r="I183" s="55" t="s">
        <v>126</v>
      </c>
      <c r="J183" s="18">
        <v>338</v>
      </c>
    </row>
    <row r="184" spans="1:10" s="92" customFormat="1" ht="24.75" customHeight="1" thickBot="1">
      <c r="A184" s="133"/>
      <c r="B184" s="38"/>
      <c r="C184" s="34"/>
      <c r="D184" s="34"/>
      <c r="E184" s="39"/>
      <c r="F184" s="40"/>
      <c r="G184" s="53"/>
      <c r="H184" s="39"/>
      <c r="I184" s="114" t="s">
        <v>94</v>
      </c>
      <c r="J184" s="18">
        <v>2188</v>
      </c>
    </row>
    <row r="185" spans="1:10" s="92" customFormat="1" ht="13.5" thickBot="1">
      <c r="A185" s="132" t="s">
        <v>17</v>
      </c>
      <c r="B185" s="61">
        <f>17.31*3033.2016</f>
        <v>52504.71969599999</v>
      </c>
      <c r="C185" s="26">
        <f>E185-B185</f>
        <v>7776.860304000009</v>
      </c>
      <c r="D185" s="29"/>
      <c r="E185" s="117">
        <v>60281.58</v>
      </c>
      <c r="F185" s="30">
        <f>B185*1</f>
        <v>52504.71969599999</v>
      </c>
      <c r="G185" s="67">
        <f>(2.427+2.82+0.55+(2.95+1.5))*3033.2</f>
        <v>31081.200399999998</v>
      </c>
      <c r="H185" s="26">
        <f>F185-G185+C185</f>
        <v>29200.379600000004</v>
      </c>
      <c r="I185" s="98" t="s">
        <v>28</v>
      </c>
      <c r="J185" s="99">
        <f>3.77*3033.2</f>
        <v>11435.163999999999</v>
      </c>
    </row>
    <row r="186" spans="1:10" s="92" customFormat="1" ht="12.75">
      <c r="A186" s="133"/>
      <c r="B186" s="38"/>
      <c r="C186" s="34"/>
      <c r="D186" s="34"/>
      <c r="E186" s="39"/>
      <c r="F186" s="40"/>
      <c r="G186" s="53"/>
      <c r="H186" s="39"/>
      <c r="I186" s="104" t="s">
        <v>134</v>
      </c>
      <c r="J186" s="56">
        <v>6000</v>
      </c>
    </row>
    <row r="187" spans="1:10" s="92" customFormat="1" ht="24.75" thickBot="1">
      <c r="A187" s="133"/>
      <c r="B187" s="35"/>
      <c r="C187" s="36"/>
      <c r="D187" s="36"/>
      <c r="E187" s="37"/>
      <c r="F187" s="35"/>
      <c r="G187" s="36"/>
      <c r="H187" s="37"/>
      <c r="I187" s="114" t="s">
        <v>94</v>
      </c>
      <c r="J187" s="18">
        <v>2188</v>
      </c>
    </row>
    <row r="188" spans="1:10" s="92" customFormat="1" ht="13.5" thickBot="1">
      <c r="A188" s="134" t="s">
        <v>18</v>
      </c>
      <c r="B188" s="61">
        <f>17.31*3033.2016</f>
        <v>52504.71969599999</v>
      </c>
      <c r="C188" s="29">
        <f>E188-B188</f>
        <v>-777.7396959999896</v>
      </c>
      <c r="D188" s="29"/>
      <c r="E188" s="117">
        <v>51726.98</v>
      </c>
      <c r="F188" s="30">
        <f>B188*1</f>
        <v>52504.71969599999</v>
      </c>
      <c r="G188" s="67">
        <f>(2.427+2.82+0.55+(2.95+1.5))*3033.2</f>
        <v>31081.200399999998</v>
      </c>
      <c r="H188" s="60">
        <f>F188-G188+C188</f>
        <v>20645.779600000005</v>
      </c>
      <c r="I188" s="98" t="s">
        <v>28</v>
      </c>
      <c r="J188" s="99">
        <f>3.77*3033.2</f>
        <v>11435.163999999999</v>
      </c>
    </row>
    <row r="189" spans="1:10" s="92" customFormat="1" ht="12.75">
      <c r="A189" s="135"/>
      <c r="B189" s="38"/>
      <c r="C189" s="34"/>
      <c r="D189" s="34"/>
      <c r="E189" s="34"/>
      <c r="F189" s="40"/>
      <c r="G189" s="53"/>
      <c r="H189" s="39"/>
      <c r="I189" s="72" t="s">
        <v>135</v>
      </c>
      <c r="J189" s="51">
        <v>508.5</v>
      </c>
    </row>
    <row r="190" spans="1:10" s="92" customFormat="1" ht="15.75" customHeight="1">
      <c r="A190" s="135"/>
      <c r="B190" s="38"/>
      <c r="C190" s="34"/>
      <c r="D190" s="34"/>
      <c r="E190" s="34"/>
      <c r="F190" s="40"/>
      <c r="G190" s="53"/>
      <c r="H190" s="39"/>
      <c r="I190" s="72" t="s">
        <v>136</v>
      </c>
      <c r="J190" s="56">
        <v>1667</v>
      </c>
    </row>
    <row r="191" spans="1:10" s="92" customFormat="1" ht="15.75" customHeight="1">
      <c r="A191" s="135"/>
      <c r="B191" s="38"/>
      <c r="C191" s="34"/>
      <c r="D191" s="34"/>
      <c r="E191" s="34"/>
      <c r="F191" s="40"/>
      <c r="G191" s="53"/>
      <c r="H191" s="39"/>
      <c r="I191" s="55" t="s">
        <v>137</v>
      </c>
      <c r="J191" s="56">
        <v>338</v>
      </c>
    </row>
    <row r="192" spans="1:10" s="92" customFormat="1" ht="24.75" thickBot="1">
      <c r="A192" s="135"/>
      <c r="B192" s="38"/>
      <c r="C192" s="34"/>
      <c r="D192" s="34"/>
      <c r="E192" s="34"/>
      <c r="F192" s="40"/>
      <c r="G192" s="53"/>
      <c r="H192" s="39"/>
      <c r="I192" s="114" t="s">
        <v>94</v>
      </c>
      <c r="J192" s="18">
        <v>2188</v>
      </c>
    </row>
    <row r="193" spans="1:10" s="92" customFormat="1" ht="13.5" thickBot="1">
      <c r="A193" s="132" t="s">
        <v>19</v>
      </c>
      <c r="B193" s="61">
        <f>17.31*3033.2016</f>
        <v>52504.71969599999</v>
      </c>
      <c r="C193" s="29">
        <f>E193-B193</f>
        <v>1303.1403040000077</v>
      </c>
      <c r="D193" s="79"/>
      <c r="E193" s="117">
        <v>53807.86</v>
      </c>
      <c r="F193" s="30">
        <f>B193*1</f>
        <v>52504.71969599999</v>
      </c>
      <c r="G193" s="67">
        <f>(2.427+2.82+0.55+(2.95+1.5))*3033.2</f>
        <v>31081.200399999998</v>
      </c>
      <c r="H193" s="60">
        <f>F193-G193+C193</f>
        <v>22726.659600000003</v>
      </c>
      <c r="I193" s="98" t="s">
        <v>28</v>
      </c>
      <c r="J193" s="99">
        <f>3.77*3033.2</f>
        <v>11435.163999999999</v>
      </c>
    </row>
    <row r="194" spans="1:10" s="92" customFormat="1" ht="24">
      <c r="A194" s="133"/>
      <c r="B194" s="38"/>
      <c r="C194" s="34"/>
      <c r="D194" s="34"/>
      <c r="E194" s="39"/>
      <c r="F194" s="40"/>
      <c r="G194" s="53" t="s">
        <v>32</v>
      </c>
      <c r="H194" s="39"/>
      <c r="I194" s="128" t="s">
        <v>139</v>
      </c>
      <c r="J194" s="127">
        <v>120</v>
      </c>
    </row>
    <row r="195" spans="1:10" s="92" customFormat="1" ht="24">
      <c r="A195" s="133"/>
      <c r="B195" s="40"/>
      <c r="C195" s="34"/>
      <c r="D195" s="34"/>
      <c r="E195" s="39"/>
      <c r="F195" s="40"/>
      <c r="G195" s="34"/>
      <c r="H195" s="39"/>
      <c r="I195" s="15" t="s">
        <v>140</v>
      </c>
      <c r="J195" s="20">
        <v>340</v>
      </c>
    </row>
    <row r="196" spans="1:10" s="92" customFormat="1" ht="24">
      <c r="A196" s="133"/>
      <c r="B196" s="40"/>
      <c r="C196" s="34"/>
      <c r="D196" s="34"/>
      <c r="E196" s="39"/>
      <c r="F196" s="40"/>
      <c r="G196" s="34"/>
      <c r="H196" s="39"/>
      <c r="I196" s="113" t="s">
        <v>94</v>
      </c>
      <c r="J196" s="18">
        <v>2188</v>
      </c>
    </row>
    <row r="197" spans="1:10" s="92" customFormat="1" ht="12.75">
      <c r="A197" s="133"/>
      <c r="B197" s="40"/>
      <c r="C197" s="34"/>
      <c r="D197" s="34"/>
      <c r="E197" s="39"/>
      <c r="F197" s="40"/>
      <c r="G197" s="34"/>
      <c r="H197" s="39"/>
      <c r="I197" s="72" t="s">
        <v>141</v>
      </c>
      <c r="J197" s="20">
        <v>950</v>
      </c>
    </row>
    <row r="198" spans="1:10" s="92" customFormat="1" ht="24.75" thickBot="1">
      <c r="A198" s="133"/>
      <c r="B198" s="40"/>
      <c r="C198" s="34"/>
      <c r="D198" s="34"/>
      <c r="E198" s="39"/>
      <c r="F198" s="40"/>
      <c r="G198" s="34"/>
      <c r="H198" s="39"/>
      <c r="I198" s="129" t="s">
        <v>142</v>
      </c>
      <c r="J198" s="130">
        <v>1997</v>
      </c>
    </row>
    <row r="199" spans="1:10" s="92" customFormat="1" ht="24.75" hidden="1" thickBot="1">
      <c r="A199" s="137"/>
      <c r="B199" s="44"/>
      <c r="C199" s="42"/>
      <c r="D199" s="42"/>
      <c r="E199" s="43"/>
      <c r="F199" s="44"/>
      <c r="G199" s="42"/>
      <c r="H199" s="43"/>
      <c r="I199" s="70" t="s">
        <v>33</v>
      </c>
      <c r="J199" s="24"/>
    </row>
    <row r="200" spans="1:10" s="92" customFormat="1" ht="17.25" customHeight="1" thickBot="1">
      <c r="A200" s="1" t="s">
        <v>20</v>
      </c>
      <c r="B200" s="48">
        <f>SUM(B121:B193)</f>
        <v>630056.6432759999</v>
      </c>
      <c r="C200" s="49">
        <f>SUM(C121:C193)</f>
        <v>-23380.293275999924</v>
      </c>
      <c r="D200" s="49"/>
      <c r="E200" s="48">
        <f>SUM(E121:E193)</f>
        <v>606676.3500000001</v>
      </c>
      <c r="F200" s="50">
        <f>SUM(F121:F193)</f>
        <v>630056.6432759999</v>
      </c>
      <c r="G200" s="10">
        <f>SUM(G121:G193)</f>
        <v>372974.4047999999</v>
      </c>
      <c r="H200" s="9">
        <f>SUM(H121:H193)</f>
        <v>233701.94520000005</v>
      </c>
      <c r="I200" s="81"/>
      <c r="J200" s="82"/>
    </row>
    <row r="201" spans="1:10" s="92" customFormat="1" ht="13.5" thickBot="1">
      <c r="A201" s="83"/>
      <c r="B201" s="84"/>
      <c r="C201" s="85"/>
      <c r="D201" s="85"/>
      <c r="E201" s="86"/>
      <c r="F201" s="6"/>
      <c r="G201" s="6"/>
      <c r="H201" s="6"/>
      <c r="I201" s="4" t="s">
        <v>21</v>
      </c>
      <c r="J201" s="118">
        <f>SUM(J121:J199)</f>
        <v>251292.72799999997</v>
      </c>
    </row>
    <row r="202" spans="1:10" s="92" customFormat="1" ht="13.5" thickBot="1">
      <c r="A202" s="88"/>
      <c r="B202" s="89"/>
      <c r="C202" s="90"/>
      <c r="D202" s="90"/>
      <c r="E202" s="91"/>
      <c r="F202" s="138"/>
      <c r="G202" s="139"/>
      <c r="H202" s="139"/>
      <c r="I202" s="140"/>
      <c r="J202" s="11"/>
    </row>
    <row r="203" spans="6:10" s="92" customFormat="1" ht="13.5" thickBot="1">
      <c r="F203" s="119"/>
      <c r="G203" s="119"/>
      <c r="H203" s="119"/>
      <c r="I203" s="2" t="s">
        <v>82</v>
      </c>
      <c r="J203" s="120">
        <f>H200+J120-J201</f>
        <v>-88468.55159999983</v>
      </c>
    </row>
    <row r="204" s="92" customFormat="1" ht="12.75"/>
    <row r="205" s="92" customFormat="1" ht="12.75"/>
    <row r="206" s="92" customFormat="1" ht="12.75">
      <c r="A206" t="s">
        <v>138</v>
      </c>
    </row>
    <row r="207" s="92" customFormat="1" ht="12.75"/>
    <row r="208" s="92" customFormat="1" ht="12.75"/>
  </sheetData>
  <sheetProtection/>
  <mergeCells count="54">
    <mergeCell ref="A65:A70"/>
    <mergeCell ref="A71:A74"/>
    <mergeCell ref="A75:A76"/>
    <mergeCell ref="A77:A80"/>
    <mergeCell ref="F83:I83"/>
    <mergeCell ref="A17:A29"/>
    <mergeCell ref="A30:A36"/>
    <mergeCell ref="A37:A41"/>
    <mergeCell ref="A42:A48"/>
    <mergeCell ref="A49:A59"/>
    <mergeCell ref="A60:A64"/>
    <mergeCell ref="G4:G5"/>
    <mergeCell ref="H4:H5"/>
    <mergeCell ref="I4:J4"/>
    <mergeCell ref="B6:E6"/>
    <mergeCell ref="A7:A12"/>
    <mergeCell ref="A13:A16"/>
    <mergeCell ref="A1:J1"/>
    <mergeCell ref="A2:J2"/>
    <mergeCell ref="A3:A5"/>
    <mergeCell ref="B3:E3"/>
    <mergeCell ref="F3:J3"/>
    <mergeCell ref="B4:B5"/>
    <mergeCell ref="C4:C5"/>
    <mergeCell ref="D4:D5"/>
    <mergeCell ref="E4:E5"/>
    <mergeCell ref="F4:F5"/>
    <mergeCell ref="A115:J115"/>
    <mergeCell ref="A116:J116"/>
    <mergeCell ref="A117:A119"/>
    <mergeCell ref="B117:E117"/>
    <mergeCell ref="F117:J117"/>
    <mergeCell ref="B118:B119"/>
    <mergeCell ref="C118:C119"/>
    <mergeCell ref="D118:D119"/>
    <mergeCell ref="E118:E119"/>
    <mergeCell ref="F118:F119"/>
    <mergeCell ref="A175:A178"/>
    <mergeCell ref="G118:G119"/>
    <mergeCell ref="H118:H119"/>
    <mergeCell ref="I118:J118"/>
    <mergeCell ref="B120:E120"/>
    <mergeCell ref="A121:A125"/>
    <mergeCell ref="A126:A136"/>
    <mergeCell ref="A179:A184"/>
    <mergeCell ref="A185:A187"/>
    <mergeCell ref="A188:A192"/>
    <mergeCell ref="A193:A199"/>
    <mergeCell ref="F202:I202"/>
    <mergeCell ref="A137:A142"/>
    <mergeCell ref="A143:A151"/>
    <mergeCell ref="A152:A159"/>
    <mergeCell ref="A160:A165"/>
    <mergeCell ref="A166:A174"/>
  </mergeCells>
  <printOptions/>
  <pageMargins left="0.17" right="0.17" top="0.17" bottom="0.16" header="0.17" footer="0.16"/>
  <pageSetup horizontalDpi="600" verticalDpi="600" orientation="landscape" paperSize="9" scale="99" r:id="rId1"/>
  <rowBreaks count="3" manualBreakCount="3">
    <brk id="36" max="9" man="1"/>
    <brk id="142" max="9" man="1"/>
    <brk id="17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Сибирь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2022-03-03T03:53:36Z</cp:lastPrinted>
  <dcterms:created xsi:type="dcterms:W3CDTF">2010-06-22T06:42:29Z</dcterms:created>
  <dcterms:modified xsi:type="dcterms:W3CDTF">2022-04-11T04:49:48Z</dcterms:modified>
  <cp:category/>
  <cp:version/>
  <cp:contentType/>
  <cp:contentStatus/>
</cp:coreProperties>
</file>