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9150" tabRatio="598" activeTab="0"/>
  </bookViews>
  <sheets>
    <sheet name="Текущий ремонт" sheetId="1" r:id="rId1"/>
  </sheets>
  <definedNames>
    <definedName name="_xlnm.Print_Area" localSheetId="0">'Текущий ремонт'!$A$1:$K$445</definedName>
  </definedNames>
  <calcPr fullCalcOnLoad="1"/>
</workbook>
</file>

<file path=xl/sharedStrings.xml><?xml version="1.0" encoding="utf-8"?>
<sst xmlns="http://schemas.openxmlformats.org/spreadsheetml/2006/main" count="459" uniqueCount="274">
  <si>
    <t>начис. факт</t>
  </si>
  <si>
    <t>дотация факт</t>
  </si>
  <si>
    <t>ИТОГО:</t>
  </si>
  <si>
    <t>Всего начисл.</t>
  </si>
  <si>
    <t>Постоян. затраты</t>
  </si>
  <si>
    <t>средства на т.рем.</t>
  </si>
  <si>
    <t>Выполнено т.ремонта</t>
  </si>
  <si>
    <t>вид работы</t>
  </si>
  <si>
    <t>сумма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</si>
  <si>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</si>
  <si>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</si>
  <si>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</si>
  <si>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</si>
  <si>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</si>
  <si>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</si>
  <si>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</si>
  <si>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</si>
  <si>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</si>
  <si>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</si>
  <si>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</si>
  <si>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</si>
  <si>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</si>
  <si>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r>
      <t xml:space="preserve">                                                    </t>
    </r>
    <r>
      <rPr>
        <b/>
        <sz val="10"/>
        <rFont val="Arial Cyr"/>
        <family val="2"/>
      </rPr>
      <t xml:space="preserve">Итого: </t>
    </r>
  </si>
  <si>
    <t xml:space="preserve">ДОХОДЫ </t>
  </si>
  <si>
    <t xml:space="preserve">      I. по содержанию и текущему ремонту мест общего пользования жилого дома № 17 по ул. Камышинская</t>
  </si>
  <si>
    <t xml:space="preserve"> </t>
  </si>
  <si>
    <t>вызов аварийной службы</t>
  </si>
  <si>
    <t xml:space="preserve">РАСХОДЫ ПО ООО "ЛИДЕР УК" </t>
  </si>
  <si>
    <t>услуги ООО "РИЦ"</t>
  </si>
  <si>
    <t>вывоз крупногабаритного мусора</t>
  </si>
  <si>
    <t>прочистка дороги от снега вдоль дома и подъезд к контейнерам (погрузчиком 1 час.)</t>
  </si>
  <si>
    <t>промывка и опрессовка системы отопления</t>
  </si>
  <si>
    <t>прочистка дороги от снега вдоль дома и подъезд к контейнерам (погрузчиком 30 мин.)</t>
  </si>
  <si>
    <t>содержание УК</t>
  </si>
  <si>
    <t>вывоз твердых бытовых отходов</t>
  </si>
  <si>
    <t>прочистка дороги от снега вдоль дома и подъезд к контейнерам (погрузчиком 25 мин.)</t>
  </si>
  <si>
    <t>покос травы на детской площадке, газонах</t>
  </si>
  <si>
    <t>прочистка дороги от снега вдоль дома и подъезд к контейнерам (погрузчиком 40 мин.)</t>
  </si>
  <si>
    <t>переходящий остаток на 2019 год</t>
  </si>
  <si>
    <t xml:space="preserve">                                                                                                          Отчёт за 2018 г.                                                                                                                                                                                                                                                   </t>
  </si>
  <si>
    <t>2018 г.</t>
  </si>
  <si>
    <t xml:space="preserve">переходящий долг с 2017 года                                                   </t>
  </si>
  <si>
    <t>факт недоплата, переплата       (-/+)</t>
  </si>
  <si>
    <t xml:space="preserve">асфальтирование отмостки </t>
  </si>
  <si>
    <t>подвал - утеплены трубы отопления (утеплитель-14м.)</t>
  </si>
  <si>
    <t>I п. подвал - прочистка выпуска, дезинфекция белизной - 2 бут., хлорка - 500 гр.</t>
  </si>
  <si>
    <t>I п. (подвал) - ремонтые работы на канализационном выпуске (тройник d 110 - 1 шт., полуотвод - 2 шт., манжет - 1 шт., заглушка - 1 шт., вязальная проволка)</t>
  </si>
  <si>
    <t xml:space="preserve">I п. 1 эт.; IV п. 3 эт.- замена эл. лампочки 40Вт - 2 шт. </t>
  </si>
  <si>
    <t xml:space="preserve">IV п. 3 эт.- закрыт эл. щит (проушина - 2 шт., подвес - 1 шт.) </t>
  </si>
  <si>
    <t>прочистка снега к контейнерам (погрузчиком 12 мин.)</t>
  </si>
  <si>
    <t>очистка линевок на кровле и балконных козырьков от снега и наледи</t>
  </si>
  <si>
    <t>подвал - установлен шаров. кран d 15 - 1 шт., лен, герметик</t>
  </si>
  <si>
    <t xml:space="preserve">кв. № 55 - вызов аварийной службы </t>
  </si>
  <si>
    <t>заказ реестра собственников</t>
  </si>
  <si>
    <t>удаление надписей на фасаде дома, в кол-ве - 22 шт.</t>
  </si>
  <si>
    <t xml:space="preserve">III п. - железнение площадки в тамбуре </t>
  </si>
  <si>
    <t xml:space="preserve">монтаж деревянного заборчика около дома, на детской площадке  </t>
  </si>
  <si>
    <t>подвал - демонтаж и монтаж шаров. кранов на стояках отопления, ХВС и ГВС</t>
  </si>
  <si>
    <t xml:space="preserve">подвал (III, IV п.) - замена п/отвода d 50 мм. - 2 шт. на кухонном стояке </t>
  </si>
  <si>
    <t xml:space="preserve">IVп. 5 эт. - ремонт светильника ТСК (замена схемы) - 1 шт., эл. лампочки 40 Вт. - 1 шт.) </t>
  </si>
  <si>
    <t>IVп. - укреплена урна (анкер)</t>
  </si>
  <si>
    <t>I, II, III, IV п. - монтаж подпорок (столбов)  под подъездные козырьки</t>
  </si>
  <si>
    <t>подвал (т/узел) - замена источника эл. питания</t>
  </si>
  <si>
    <t>II, III п. - демонтаж и монтаж линевой трубы</t>
  </si>
  <si>
    <t xml:space="preserve">кв. № 42 - вызов аварийной службы </t>
  </si>
  <si>
    <t>кв. № 40 - вызов в выходной день (прочистка ст. канализации на  кухне)</t>
  </si>
  <si>
    <t>II, III п. - нарощена труба линевки</t>
  </si>
  <si>
    <t>кв. № 32 - частичная замена ст. отопления в зале</t>
  </si>
  <si>
    <t xml:space="preserve">IVп. тамбур - замена эл. лампочки 40Вт - 1 шт. </t>
  </si>
  <si>
    <t>I, II, III, IV п. - окраска перил и железного обрамления</t>
  </si>
  <si>
    <t>прочистка дороги от снега вдоль дома и подъезд к контейнерам (погрузчиком 1 час. 35 мин.)</t>
  </si>
  <si>
    <t xml:space="preserve">IIIп. 4 эт. - замена эл. лампочки 40Вт - 1 шт. </t>
  </si>
  <si>
    <t xml:space="preserve">I, II, III, IV п. - запенены отверстия монтажной пеной - 0,5 бал. после замены труб подъездного отопления </t>
  </si>
  <si>
    <t>III п. - запенено отверстие монтажной пеной - 1 бал. после замены линевой канализации</t>
  </si>
  <si>
    <t>IV п. - установка навесного замка - 1 шт. на подвальный люк</t>
  </si>
  <si>
    <t xml:space="preserve">кв. № 29 - вызов аварийной службы </t>
  </si>
  <si>
    <t>демонтаж заборчика</t>
  </si>
  <si>
    <t xml:space="preserve">IVп. - монтаж шланги на кран  </t>
  </si>
  <si>
    <t xml:space="preserve">подвал (кв. № 2) - частичная замена стояка ХВС (труба - 0,5 м.) </t>
  </si>
  <si>
    <t>кровля - прочистка куржака  - 9 шт.</t>
  </si>
  <si>
    <t xml:space="preserve">I, II, III, IV п. - демонтаж и монтаж уличного освещения (светильник 30 Вт. - 4 шт., провод - 60м., гофра - 19м., распред. коробка - 12 шт., фотореле - 4 шт., клемма - 7 шт., розетка - 2 шт., автомат 16 А - 1 шт., дин. рейка - 1 шт.,  дюбель, клипса)                  </t>
  </si>
  <si>
    <t xml:space="preserve">кв. № 12 - частичная замена стояка отопления (труба - 1 м.) </t>
  </si>
  <si>
    <t xml:space="preserve">I, II п. 4 эт.- установка ТСК - 2 шт., эл. лампочки 40Вт - 2 шт. </t>
  </si>
  <si>
    <t xml:space="preserve">I п. 1 эт.- установка ТСК - 1 шт., эл. лампочки 40Вт - 1 шт. </t>
  </si>
  <si>
    <t xml:space="preserve">I п. 3, 4 эт.; IV п. 2 эт. - замена  ТСК - 1 шт., эл. лампочки 40Вт - 3 шт. </t>
  </si>
  <si>
    <t>кв. № 43, 63 - вызов аварийной службы (1 заявка)</t>
  </si>
  <si>
    <t>вызов в выходной день (развоздуш. ХВС на вводе)</t>
  </si>
  <si>
    <r>
      <t>расход ГВС на промывку сист. отопления - 53,071 м</t>
    </r>
    <r>
      <rPr>
        <sz val="9"/>
        <rFont val="Arial"/>
        <family val="2"/>
      </rPr>
      <t>³</t>
    </r>
  </si>
  <si>
    <t>переходящий остаток на 2020 год</t>
  </si>
  <si>
    <t xml:space="preserve">                                                                                                          Отчёт за 2019 г.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</si>
  <si>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переходящий остаток с 2018 года                                                   </t>
  </si>
  <si>
    <t>2019 г.</t>
  </si>
  <si>
    <t>вывоз твердых коммунальных отходов</t>
  </si>
  <si>
    <t>вызов в выходной день</t>
  </si>
  <si>
    <t xml:space="preserve">Iп. 1 эт.- замена эл. лампочки 40Вт - 1 шт. </t>
  </si>
  <si>
    <t>кв. № 7, 50 - вызов аварийной службы - 2 заявки</t>
  </si>
  <si>
    <t xml:space="preserve">III п. 3 эт.; IV п. 1, 2 эт.- замена эл. лампочки 40Вт - 3 шт., клемма - 1 шт. </t>
  </si>
  <si>
    <t>подвал - замена фильтра d 32 мм - 1 шт. на ОДПУ ХВС</t>
  </si>
  <si>
    <t>прочистка дороги от снега вдоль дома и подъезд к контейнерам (погрузчиком 1 час. 50 мин.)</t>
  </si>
  <si>
    <t>прочистка дороги от снега вдоль дома и подъезд к контейнерам (погрузчиком 15 мин.)</t>
  </si>
  <si>
    <t xml:space="preserve">подвал (кв. № 49) - на стояке ГВС замена шар. крана d 20 мм. - 1 шт., соединение - 1 шт. </t>
  </si>
  <si>
    <t>ревизия вводного эл. щита</t>
  </si>
  <si>
    <t>кв. № 3 - замена стояка ХВС</t>
  </si>
  <si>
    <t>кв. № 32 - замена подводки к батарее</t>
  </si>
  <si>
    <t xml:space="preserve">IV п. 3 эт. - замена  ТСК - 1 шт. </t>
  </si>
  <si>
    <t>II, III п. - перекопана земля на цветочной клумбе</t>
  </si>
  <si>
    <t>ремонт малых архитектурных форм на детской площадке</t>
  </si>
  <si>
    <t>IV п. тамбур - замена эл. лампочки 40Вт - 1 шт.</t>
  </si>
  <si>
    <r>
      <t>кв. № 67 - ремонт кровли на балконе (технониколь - 2 м</t>
    </r>
    <r>
      <rPr>
        <sz val="9"/>
        <rFont val="Calibri"/>
        <family val="2"/>
      </rPr>
      <t>²</t>
    </r>
    <r>
      <rPr>
        <sz val="9"/>
        <rFont val="Arial Cyr"/>
        <family val="0"/>
      </rPr>
      <t>)</t>
    </r>
  </si>
  <si>
    <t>I п. 2 эт. - ревизия межэтажного эл. щита (автомат 40 А - 4 шт., 25 А - 2 шт., дин. рейка - 1 шт.)</t>
  </si>
  <si>
    <t>I п. 3 эт. - ревизия межэтажного эл. щита (автомат 40 А 2 п. - 2 шт., 40 А - 4 шт., 25 А - 1 шт., 5 А - 1 шт., провод - 2 м., дин. рейка - 1 шт.)</t>
  </si>
  <si>
    <t>II п. 3 эт. - ревизия межэтажного эл. щита (автомат 40 А - 3 шт., дин. рейка - 1 шт.)</t>
  </si>
  <si>
    <t>II п. 4 эт. - ревизия межэтажного эл. щита (автомат 40 А - 3 шт., дин. рейка - 1 шт.)</t>
  </si>
  <si>
    <t>на детской площадке демонтаж железного ограждения</t>
  </si>
  <si>
    <t>III п. 5 эт. - ревизия межэтажного эл. щита (автомат 40 А - 3 шт., 25 А - 1 шт.,  дин. рейка - 1 шт.)</t>
  </si>
  <si>
    <t>III п. 2 эт. - ревизия межэтажного эл. щита (автомат 40 А - 3 шт.,  дин. рейка - 1 шт.)</t>
  </si>
  <si>
    <t>III п. 1 эт. - ревизия межэтажного эл. щита (автомат 40 А - 2 шт., 25 А - 1 шт.)</t>
  </si>
  <si>
    <t>IV п. 5 эт. - ревизия межэтажного эл. щита (автомат 40 А - 4 шт., 25 А - 1 шт.)</t>
  </si>
  <si>
    <t>I п. 1 эт. - ревизия межэтажного эл. щита (автомат 40 А - 4 шт., 25 А - 3 шт.,  провод - 2 м., дин. рейка - 1 шт.)</t>
  </si>
  <si>
    <t>повторная опломбировка ОДПУ ХВС</t>
  </si>
  <si>
    <t>кв. № 47 - частичная замена стояка п/сушителя</t>
  </si>
  <si>
    <t>на детской площадке монтаж лавочки - 2 шт., стола - 1 шт.</t>
  </si>
  <si>
    <t>поверка ОДПУ ХВС</t>
  </si>
  <si>
    <t>окраска контейнеров - 5 шт. и площадки под ними - 2 шт.</t>
  </si>
  <si>
    <t>III п. 3,4 эт., IV п. 2 эт. - замена эл. лампочки 40Вт - 3 шт.</t>
  </si>
  <si>
    <t>на детскую площадку привезен и рассыпан речной песок 15 т.</t>
  </si>
  <si>
    <t>кв. № 1 - врезка спускника</t>
  </si>
  <si>
    <t>монтаж прибора ОДПУ отопления и ГВС после очередной поверки (ИП Ушаков)</t>
  </si>
  <si>
    <t>очистка чердачного помещения</t>
  </si>
  <si>
    <t xml:space="preserve">проведение дезинфекционных, дератизационных и дезинсекционных работ (обработка чердака) </t>
  </si>
  <si>
    <t>кв. № 39 - вызов аварийной службы</t>
  </si>
  <si>
    <t>Iп. (торец, уличное освещение) - замена клеммы - 1 шт.</t>
  </si>
  <si>
    <t xml:space="preserve">IV п.(подвал) - частичная замена ст. канализации d  50 мм. </t>
  </si>
  <si>
    <t xml:space="preserve">IIIп. 1 эт. - замена эл. лампочки 40Вт - 1 шт. </t>
  </si>
  <si>
    <t>III п. тамбур - монтаж освещения</t>
  </si>
  <si>
    <t>I, IV п. - установка навесного замка - 2 шт. на подвальный люк</t>
  </si>
  <si>
    <t>кв. № 47 - замена стояка канализации d 110 мм - 1м.</t>
  </si>
  <si>
    <t>монтаж освещения с торца дома</t>
  </si>
  <si>
    <t xml:space="preserve">кв. № 50, 53 - вызов аварийной службы - 2 заявки </t>
  </si>
  <si>
    <t>подвал - ремонтные работы на вводе ХВС</t>
  </si>
  <si>
    <t>монтаж новогодних гирлянд на детской площадке</t>
  </si>
  <si>
    <t xml:space="preserve">кв. № 67 - вызов аварийной службы </t>
  </si>
  <si>
    <t>IV п. - монтаж освещения с торца дома</t>
  </si>
  <si>
    <t>II п. - ремонтные работы линевой канализации (труба d 110 мм. 2 м. - 1 шт.)</t>
  </si>
  <si>
    <r>
      <t>расход ГВС на промывку сист. отопления - 62,478 м</t>
    </r>
    <r>
      <rPr>
        <sz val="9"/>
        <rFont val="Arial"/>
        <family val="2"/>
      </rPr>
      <t>³</t>
    </r>
  </si>
  <si>
    <t>монтаж заборчика около подъездов (подвесы, саморезы)</t>
  </si>
  <si>
    <t>кв. № 32, 67 - вызов аварийной службы - 1 заявка</t>
  </si>
  <si>
    <t>I п. 4 эт. - ревизия межэтажного эл. щита (автомат 40 А - 8 шт., 25 А - 8 шт., 1 А - 1 шт.,  дин. рейка - 2 шт.)</t>
  </si>
  <si>
    <t>окраска заборчика и  малых архитектурных форм на детской площадке</t>
  </si>
  <si>
    <t>IVп.(подвал) - частичная замена плети отопления (труба d 76 мм - 2м., отвод d 76 мм - 1 шт., шар. кран d 15 мм. - 1 шт., сварочные работы)</t>
  </si>
  <si>
    <t>доставка и  рассыпка щебня 40 тонн в подвале (IV п.)</t>
  </si>
  <si>
    <t>кв. № 31 - замена подводки к батарее (труба d 20 мм. - 1м.)</t>
  </si>
  <si>
    <t>пробита отдушина - 1 шт. в подвал (торец дома),  обрамлена газобетоном - 3шт., оштукатурена.</t>
  </si>
  <si>
    <t>пробита отдушина - 1 шт., в подвал (торец дома), обрамлена газобетоном - 5 шт., оштукатурена</t>
  </si>
  <si>
    <t>переходящий остаток на 2021 год</t>
  </si>
  <si>
    <t xml:space="preserve">                                                                                                          Отчёт за 2020 г.                                                                                                                                                                                                                                                   </t>
  </si>
  <si>
    <t>2020 г.</t>
  </si>
  <si>
    <t xml:space="preserve">переходящий остаток с 2019 года                                                   </t>
  </si>
  <si>
    <t xml:space="preserve">Составил: инженер-смотритель                                       О.А. Романюк                              </t>
  </si>
  <si>
    <t>прочистка дороги от снега вдоль дома и подъезд к контейнерам (погрузчиком 2 час. 43 мин.)</t>
  </si>
  <si>
    <t>кв. № 51, 55, 59 - замена стояка ГВС в туалете</t>
  </si>
  <si>
    <t>кв. № 50 - вызов аварийной службы - 1 заявка</t>
  </si>
  <si>
    <t>прочистка дороги от снега вдоль дома и подъезд к контейнерам (погрузчиком 1 час. 32 мин.)</t>
  </si>
  <si>
    <t>IV п. - выведена вода для уборщицы лестн. клеток</t>
  </si>
  <si>
    <t>кв № 1 - замена стояков  ХВС и ГВС в туалете</t>
  </si>
  <si>
    <t>прочистка дороги от снега вдоль дома и подъезд к контейнерам (погрузчиком 8 час. 40 мин.)</t>
  </si>
  <si>
    <t xml:space="preserve">II, III, IVп. 1 эт. - замена эл. лампочки 40Вт. - 3 шт. </t>
  </si>
  <si>
    <t xml:space="preserve">очистка от мусора ОДПУ по эл. энергии </t>
  </si>
  <si>
    <t xml:space="preserve">IIп. тамбур- замена эл. лампочки 40Вт. - 1 шт. </t>
  </si>
  <si>
    <t>дезинфекция МОП МКД</t>
  </si>
  <si>
    <t>детская площадка огорожена сигнальной лентой</t>
  </si>
  <si>
    <t>VI п. (подвал) - замена фильтра d 25 мм. на ОДПУ ХВС</t>
  </si>
  <si>
    <t>окраска мусорного контейнера - 4 шт., площадки - 1 шт.</t>
  </si>
  <si>
    <t xml:space="preserve">IIIп. 3, 4, 5 эт. - замена ТСК-3 - 1 шт., эл. лампочки 40Вт. - 3 шт. </t>
  </si>
  <si>
    <t>монтаж заборчика около подъездов (подвесы, саморезы, труба профильная)</t>
  </si>
  <si>
    <r>
      <t>II п. - на линевой канализации замена трубы d 100 мм. 2м. - 1 шт., п/отвод 45</t>
    </r>
    <r>
      <rPr>
        <sz val="9"/>
        <rFont val="Arial"/>
        <family val="2"/>
      </rPr>
      <t>˚</t>
    </r>
    <r>
      <rPr>
        <sz val="9"/>
        <rFont val="Arial Cyr"/>
        <family val="0"/>
      </rPr>
      <t xml:space="preserve">C - 1 шт. </t>
    </r>
  </si>
  <si>
    <t>установка хомута на трубе ХВС d 20 мм. - 1 шт.</t>
  </si>
  <si>
    <t xml:space="preserve">I п. 1,3 эт., IV п. 2 эт. - замена  эл. лампочки 40Вт. - 3 шт. </t>
  </si>
  <si>
    <t>подвал - дезинфекция подвала после прочистки канализационного выпуска (хлорка - 1 кг.)</t>
  </si>
  <si>
    <t>доставка земли</t>
  </si>
  <si>
    <t>кв № 68 - ремонт плиты балконного козырька</t>
  </si>
  <si>
    <t>I п. - вывод ХВС на улицу</t>
  </si>
  <si>
    <t>уборка мусора на кровле</t>
  </si>
  <si>
    <t>II п. тамбур - замена эл. лампочки 40Вт. - 1 шт.</t>
  </si>
  <si>
    <r>
      <t>II п. - отведена от стены линевая канализация отвод 90</t>
    </r>
    <r>
      <rPr>
        <sz val="9"/>
        <rFont val="Arial"/>
        <family val="2"/>
      </rPr>
      <t>˚</t>
    </r>
    <r>
      <rPr>
        <sz val="9"/>
        <rFont val="Arial Cyr"/>
        <family val="0"/>
      </rPr>
      <t xml:space="preserve">C 100 мм. - 1 шт. </t>
    </r>
  </si>
  <si>
    <t>кв № 18, 47 - ремонт балконного козырька</t>
  </si>
  <si>
    <t>экспертиза сметной стоимости (проверка сметы)</t>
  </si>
  <si>
    <t>подвал - замена эл. лампочки 40Вт. - 4 шт.</t>
  </si>
  <si>
    <t>уличное освещение - замена клеммы</t>
  </si>
  <si>
    <t>очистка ОДПУ по эл. энергии от мусора</t>
  </si>
  <si>
    <t>кв. № 7 - пожар, вызов слесаря сантехника в 4 час. (перекрыл ГВС и отопление)</t>
  </si>
  <si>
    <t>кв. № 7, 15 - ремонтные работы на ст. отопления</t>
  </si>
  <si>
    <t>I п. подвал - монтаж сливных кранов на ст. отопления</t>
  </si>
  <si>
    <t>II п. 3 эт. - замена ТСК-3 - 1 шт.</t>
  </si>
  <si>
    <t>подвал - ремонтные работы на ст. отопления</t>
  </si>
  <si>
    <t>IV п. 1 эт. тамбур, подвал - замена эл. лампочки 40Вт. - 4 шт., клемма - 1 шт.</t>
  </si>
  <si>
    <t>вызов в выходной день - развоздушить ХВС по стояку</t>
  </si>
  <si>
    <t>I п. (кв № 1, 5, 9, 13, 17 - дезинфекция от мух (фасад дома с вышки)</t>
  </si>
  <si>
    <t>кв. № 21 - частичная замена стояка канализации</t>
  </si>
  <si>
    <t>кв. № 7 - вызов аварийной службы</t>
  </si>
  <si>
    <t>диспетчер водоканала - вызов аварийной службы (развоздушить ОДПУ ХВС после отключения)</t>
  </si>
  <si>
    <t>подвал - дезинфекция подвала после прочистки канализационного выпуска (хлорка - 2 кг.)</t>
  </si>
  <si>
    <t>очистка подъездных козырьков от снега - 4 шт.</t>
  </si>
  <si>
    <t>прочистка дороги от снега вдоль дома  (погрузчиком  30 мин.)</t>
  </si>
  <si>
    <t xml:space="preserve">Iп. тамбур - замена эл. лампочки 40Вт. - 1 шт. </t>
  </si>
  <si>
    <t xml:space="preserve">III п. - перенесена линевая канализация, запенено монтажной пеной - 1 бал., труба d 50 мм - 3м. </t>
  </si>
  <si>
    <t xml:space="preserve">I п. 1, 3 эт., IIп. 2 эт., тамбур - замена ТСК-3 - 2 шт., эл. лампочки 40Вт - 4 шт. </t>
  </si>
  <si>
    <t xml:space="preserve">очистка от мусора межэтажных эл. щитов </t>
  </si>
  <si>
    <t>кв. № 17 - дезинфекция от мух (фасад дома с вышки)</t>
  </si>
  <si>
    <t>кв. № 49, 53, 57, 61, 65 - оштукатуривание на 2 раза (шов с 1-5 эт.), окрашивание в цвет фасада</t>
  </si>
  <si>
    <t>IV п. - закрыт чердачный люк, навесной замок - 1 шт.</t>
  </si>
  <si>
    <t xml:space="preserve">кв. № 16 - демонтаж, монтаж аварийной батареи, ст. отопления </t>
  </si>
  <si>
    <t>кв № 65, 67 - гидроизоляция верхней плиты балконного козырька</t>
  </si>
  <si>
    <t>утепление, окраска фасада - 141,86 м² (2200 руб. - 1 м²).</t>
  </si>
  <si>
    <r>
      <t>утепление фасада - 0,7 м</t>
    </r>
    <r>
      <rPr>
        <sz val="9"/>
        <color indexed="8"/>
        <rFont val="Arial"/>
        <family val="2"/>
      </rPr>
      <t>² (1900 руб. - 1 м²).</t>
    </r>
  </si>
  <si>
    <t>утепление фасада - 205 м².(2200 руб. - 1 м²), утепление стен в кв. № 52, 56, 60, 64, 68.</t>
  </si>
  <si>
    <t xml:space="preserve">                                                                                                          Отчёт за 2021 г.                                                                                                                                                                                                                                                   </t>
  </si>
  <si>
    <t>2021 г.</t>
  </si>
  <si>
    <t xml:space="preserve">переходящий остаток с 2020 года                                                   </t>
  </si>
  <si>
    <t>переходящий остаток на 2022 год</t>
  </si>
  <si>
    <t>кв. № 42 - вызов аварийной службы (прочистка канализации) - 1 заявка</t>
  </si>
  <si>
    <t xml:space="preserve">Iп. 3 эт. - замена эл. лампочки 40Вт. - 1 шт. </t>
  </si>
  <si>
    <t xml:space="preserve">                                                                                                       </t>
  </si>
  <si>
    <t>подвал - дезинфекция подвала после прочистки канализационного выпуска (хлорка  - 1 кг.)</t>
  </si>
  <si>
    <t>I-IVп. - очистка подъездных козырьков от снега - 4 шт.</t>
  </si>
  <si>
    <t>монтаж досок объявлений (табличка - 4 шт., дюбель гвоздь - 16 шт.)</t>
  </si>
  <si>
    <t>подвал (кв. № 43) - ремонтные работы на стояке отопления (шар. кран d 20 - 1шт., тройник - 1 шт., соединение - 1 шт., труба - 0,4м.)</t>
  </si>
  <si>
    <t>кв. № 37, 40 - частичная замена стояка отопления (муфта  соединительная d 20 - 1шт., нить - 5 м., муфта комбинированная - 4 шт., труба - 8 м., диск - 1 шт.)</t>
  </si>
  <si>
    <r>
      <t>очистка кровли от снега и наледи (30 м</t>
    </r>
    <r>
      <rPr>
        <sz val="10.1"/>
        <rFont val="Calibri"/>
        <family val="2"/>
      </rPr>
      <t>²)</t>
    </r>
  </si>
  <si>
    <t>подвал - монтаж освещения (провод - 28м., патрон - 5 шт., лампа светодиодная 11 Вт. - 7 шт., эл. лампа 40 Вт. - 4 шт., крепление кабеля - 40 шт., дюбель - 14 шт., саморезы - 14 шт.)</t>
  </si>
  <si>
    <t>монтаж информационных табличек на подъездные двери (таблички - 4 шт., саморез - 16 шт)</t>
  </si>
  <si>
    <t>подвал - дезинфекция подвала после прочистки канализационного выпуска (хлорка  - 4 кг.)</t>
  </si>
  <si>
    <t>кв. № 23 - вызов аварийной службы (прочистка канализации на кухне) - 1 заявка</t>
  </si>
  <si>
    <t>кв. № 29, 32 - частичная замена стояков ГВС и ХВС (нить - 10 м., муфта комбинированная - 4 шт., труба d 20 - 8 м., диск - 1 шт.)</t>
  </si>
  <si>
    <t>очистка линевок на кровле от снега и наледи</t>
  </si>
  <si>
    <t>прочистка дороги от снега подъезд к контейнерам (погрузчиком 18 мин.)</t>
  </si>
  <si>
    <t xml:space="preserve">подвал (IVп.) - изготовление и монтаж подвального люка (уголок 50*50 - 4м., лист железа1м.*1м.*5мм. - 1 шт., диск - 1 шт., краска 0,9л. - 1шт., шарниры - 2 шт.) </t>
  </si>
  <si>
    <t>монтаж заборчика на клумбах (подвесы - 15 шт., саморез - 60 шт.)</t>
  </si>
  <si>
    <t>кв. № 16 - демонтаж батареи, монтаж перемычки (отвод d 25 - 3 шт., труба - 1м., нить - 3м., муфта комбинированная - 1 шт., муфта соединительная - 1 шт.)</t>
  </si>
  <si>
    <t>подвал - дезинфекция подвала после прочистки канализационного выпуска (хлорка  - 3 кг.)</t>
  </si>
  <si>
    <t>кв. № 64 - вызов аварийной службы (течь трубы, установка хомута d 25 мм. - 1 шт.)</t>
  </si>
  <si>
    <t xml:space="preserve">IIп. 1 эт. - замена эл. лампочки 40Вт. - 1 шт. </t>
  </si>
  <si>
    <t>газон - перекопка земли на цветочных клумбах</t>
  </si>
  <si>
    <t>подвал - дезинфекция подвала после прочистки канализационного выпуска (хлорка  - 2 кг.)</t>
  </si>
  <si>
    <r>
      <t>чердак (IVп.) - ремонт чердачного люка (технониколь - 1м</t>
    </r>
    <r>
      <rPr>
        <sz val="9"/>
        <rFont val="Arial"/>
        <family val="2"/>
      </rPr>
      <t>²</t>
    </r>
    <r>
      <rPr>
        <sz val="9"/>
        <rFont val="Arial Cyr"/>
        <family val="0"/>
      </rPr>
      <t xml:space="preserve">., газ. пропан - 2л.) </t>
    </r>
  </si>
  <si>
    <t>IV п. - установка шарнира на дверь в тамбур (шарнир - 1шт., саморезы)</t>
  </si>
  <si>
    <t xml:space="preserve">подвал - дезинсекция (фенаксин - 1 кг.), дератизация (крысиная смерть - 1 кг.) </t>
  </si>
  <si>
    <t>подвал (кв. № 23) - дезинфекция подвала после прочистки канализационного выпуска (хлорка  - 2 кг.)</t>
  </si>
  <si>
    <t>кв. № 2 - частичная замена стояка отопления (труба d 20 - 1м., нить - 6м., соединение - 1 шт.)</t>
  </si>
  <si>
    <t>IVп. 1, 4 эт. - замена свет. лампочки 5 Вт. - 2шт.</t>
  </si>
  <si>
    <t>вызов аварийной службы (развоздушивание ХВС на вводе в дом) - 2 заявки</t>
  </si>
  <si>
    <t>кв. № 48 - вызов аварийной службы (развоздушивание ХВС на вводе в дом) - 1 заявка</t>
  </si>
  <si>
    <t>кв. № 50 (подвал) - частичная замена стояка отопления в зале (труба d 20 - 4м., нить - 1м., соединение - 1 шт., муфта комбинированная - 1шт., пена монтажная - 1/2 бал.)</t>
  </si>
  <si>
    <t>IIIп. тамбур - вызов аварийной службы (замена ТСК-3 - 1 шт., свет. лампочки 5Вт.)</t>
  </si>
  <si>
    <t xml:space="preserve">кв. № 19 - ремонт и гидроизоляция козырька балкона </t>
  </si>
  <si>
    <t>привозка и планировка щебня - 15т., погрузчик - 30мин.</t>
  </si>
  <si>
    <t>кв. № 46 - частичная замена стояка ГВС в туалете (труба d 20 - 1м., тройник - 1шт., соединение - 2 шт., переходник - 3шт.)</t>
  </si>
  <si>
    <t>кв. № 16 - частичная замена стояка отопления, монтаж батареи,  (отвод d 25 - 4 шт., труба - 6м., нить - 8м., тройник - 4 шт., муфта комбинированная - 1 шт., шар. кран - 4 шт.)</t>
  </si>
  <si>
    <t>подвал - ремонтные работы на вводе в дом ХВС</t>
  </si>
  <si>
    <r>
      <t>кровля - частичный ремонт кровли (технониколь - 1м</t>
    </r>
    <r>
      <rPr>
        <sz val="9"/>
        <rFont val="Arial"/>
        <family val="2"/>
      </rPr>
      <t>²</t>
    </r>
    <r>
      <rPr>
        <sz val="9"/>
        <rFont val="Arial Cyr"/>
        <family val="0"/>
      </rPr>
      <t xml:space="preserve">., газ. пропан - 2л.) </t>
    </r>
  </si>
  <si>
    <t>Iп. 1 эт., IIIп. 3, 4 эт. - замена свет. лампочки 5 Вт. - 3шт.</t>
  </si>
  <si>
    <t xml:space="preserve">IIп. 1 эт., IVп. 3 эт. - замена ТСК-3 - 1 шт., эл. лампочки 40Вт. - 2 шт. </t>
  </si>
  <si>
    <t>кв. № 50 - вызов аварийной службы (развоздушивание системы отопления) - 1 заявка</t>
  </si>
  <si>
    <t xml:space="preserve">придомовая территория - монтаж новогодних гирлянд </t>
  </si>
  <si>
    <t>прочистка дороги от снега вдоль дома и подъезд к контейнерам (погрузчиком 2 час. 20 мин.)</t>
  </si>
  <si>
    <t xml:space="preserve">IIIп. 4 эт. - вызов аварийной службы (замена свет. лампочки 11Вт. - 1 шт.) - 1 заявка </t>
  </si>
  <si>
    <t>IIп. (тамбурная дверь) - установка дверной ручки - 1 шт.</t>
  </si>
  <si>
    <t>подвал - замена свет. лампочки 5Вт. - 2 шт.</t>
  </si>
  <si>
    <r>
      <t>очистка балконных козырьков от снега и наледи (30м</t>
    </r>
    <r>
      <rPr>
        <sz val="9"/>
        <rFont val="Arial"/>
        <family val="2"/>
      </rPr>
      <t>²</t>
    </r>
    <r>
      <rPr>
        <sz val="9"/>
        <rFont val="Arial Cyr"/>
        <family val="0"/>
      </rPr>
      <t>)</t>
    </r>
  </si>
  <si>
    <t>труба для прочистки канализации с подвала (труба d 20 -12м., муфта соединительная d 20 - 3 шт.)</t>
  </si>
  <si>
    <t xml:space="preserve">вызов аварийной службы  - 2 заявки                                                                          1. Iп. - замена уличного прожектора.                                                                                     2. III п. 4 эт. -  замена свет. лампочки 9Вт. - 1 шт                                         </t>
  </si>
  <si>
    <t>I-IVп. - очистка подъездных козырьков от снега и наледи - 4 шт.</t>
  </si>
  <si>
    <t xml:space="preserve">Iп. 1, 3 эт. - замена платы ТСК-3 - 1 шт., эл. лампочки 40Вт. - 2 шт. </t>
  </si>
  <si>
    <t>кв. № 32 - замена стояка канализации d 110 мм.(тройник - 2шт., переход - 1 шт., силикон - 1/4 бал., диск - 1 шт., обратный клапан - 1 шт.)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</si>
</sst>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.##0"/>
    <numFmt numFmtId="177" formatCode="0.0"/>
    <numFmt numFmtId="178" formatCode="#,##0.00\ _₽"/>
    <numFmt numFmtId="179" formatCode="#,##0.00\ &quot;₽&quot;"/>
  </numFmts>
  <fonts count="7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10.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9"/>
      <color indexed="36"/>
      <name val="Arial Cyr"/>
      <family val="0"/>
    </font>
    <font>
      <sz val="8"/>
      <color indexed="36"/>
      <name val="Arial Cyr"/>
      <family val="0"/>
    </font>
    <font>
      <b/>
      <sz val="10"/>
      <color indexed="36"/>
      <name val="Arial Cyr"/>
      <family val="0"/>
    </font>
    <font>
      <sz val="10"/>
      <color indexed="36"/>
      <name val="Arial Cyr"/>
      <family val="0"/>
    </font>
    <font>
      <sz val="9"/>
      <color indexed="8"/>
      <name val="Arial Cyr"/>
      <family val="0"/>
    </font>
    <font>
      <b/>
      <sz val="9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  <font>
      <sz val="9"/>
      <color rgb="FF7030A0"/>
      <name val="Arial Cyr"/>
      <family val="0"/>
    </font>
    <font>
      <sz val="8"/>
      <color rgb="FF7030A0"/>
      <name val="Arial Cyr"/>
      <family val="0"/>
    </font>
    <font>
      <b/>
      <sz val="10"/>
      <color rgb="FF7030A0"/>
      <name val="Arial Cyr"/>
      <family val="2"/>
    </font>
    <font>
      <sz val="10"/>
      <color rgb="FF7030A0"/>
      <name val="Arial Cyr"/>
      <family val="0"/>
    </font>
    <font>
      <sz val="9"/>
      <color theme="1"/>
      <name val="Arial Cyr"/>
      <family val="0"/>
    </font>
    <font>
      <b/>
      <sz val="9"/>
      <color rgb="FF7030A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>
      <alignment horizontal="left" vertical="top"/>
      <protection/>
    </xf>
    <xf numFmtId="0" fontId="46" fillId="0" borderId="0">
      <alignment horizontal="left" vertical="top"/>
      <protection/>
    </xf>
    <xf numFmtId="0" fontId="47" fillId="0" borderId="0">
      <alignment horizontal="right" vertical="top"/>
      <protection/>
    </xf>
    <xf numFmtId="0" fontId="46" fillId="0" borderId="0">
      <alignment horizontal="right" vertical="top"/>
      <protection/>
    </xf>
    <xf numFmtId="0" fontId="47" fillId="0" borderId="0">
      <alignment horizontal="right" vertical="top"/>
      <protection/>
    </xf>
    <xf numFmtId="0" fontId="45" fillId="0" borderId="0">
      <alignment horizontal="left" vertical="top"/>
      <protection/>
    </xf>
    <xf numFmtId="0" fontId="46" fillId="0" borderId="0">
      <alignment horizontal="center" vertical="center"/>
      <protection/>
    </xf>
    <xf numFmtId="0" fontId="46" fillId="0" borderId="0">
      <alignment horizontal="center" vertical="top"/>
      <protection/>
    </xf>
    <xf numFmtId="0" fontId="46" fillId="0" borderId="0">
      <alignment horizontal="center" vertical="top"/>
      <protection/>
    </xf>
    <xf numFmtId="0" fontId="48" fillId="0" borderId="0">
      <alignment horizontal="left" vertical="top"/>
      <protection/>
    </xf>
    <xf numFmtId="0" fontId="46" fillId="0" borderId="0">
      <alignment horizontal="left" vertical="top"/>
      <protection/>
    </xf>
    <xf numFmtId="0" fontId="46" fillId="0" borderId="0">
      <alignment horizontal="right" vertical="top"/>
      <protection/>
    </xf>
    <xf numFmtId="0" fontId="49" fillId="0" borderId="0">
      <alignment horizontal="left" vertical="top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3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wrapText="1"/>
    </xf>
    <xf numFmtId="0" fontId="5" fillId="33" borderId="13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2" fontId="6" fillId="0" borderId="16" xfId="0" applyNumberFormat="1" applyFont="1" applyBorder="1" applyAlignment="1">
      <alignment vertical="center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2" fontId="6" fillId="0" borderId="19" xfId="0" applyNumberFormat="1" applyFont="1" applyBorder="1" applyAlignment="1">
      <alignment horizontal="right" vertical="center"/>
    </xf>
    <xf numFmtId="2" fontId="6" fillId="0" borderId="20" xfId="0" applyNumberFormat="1" applyFont="1" applyBorder="1" applyAlignment="1">
      <alignment horizontal="right" vertical="center"/>
    </xf>
    <xf numFmtId="0" fontId="5" fillId="0" borderId="13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horizontal="right" vertical="center"/>
    </xf>
    <xf numFmtId="0" fontId="5" fillId="0" borderId="17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horizontal="right" vertical="center"/>
    </xf>
    <xf numFmtId="0" fontId="5" fillId="0" borderId="15" xfId="0" applyNumberFormat="1" applyFont="1" applyBorder="1" applyAlignment="1">
      <alignment horizontal="right" vertical="center"/>
    </xf>
    <xf numFmtId="0" fontId="5" fillId="33" borderId="13" xfId="0" applyNumberFormat="1" applyFont="1" applyFill="1" applyBorder="1" applyAlignment="1">
      <alignment horizontal="right" vertical="center"/>
    </xf>
    <xf numFmtId="2" fontId="6" fillId="0" borderId="22" xfId="0" applyNumberFormat="1" applyFont="1" applyBorder="1" applyAlignment="1">
      <alignment horizontal="right" vertical="center"/>
    </xf>
    <xf numFmtId="2" fontId="6" fillId="0" borderId="23" xfId="0" applyNumberFormat="1" applyFont="1" applyBorder="1" applyAlignment="1">
      <alignment horizontal="right" vertical="center"/>
    </xf>
    <xf numFmtId="2" fontId="6" fillId="0" borderId="24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left" vertical="center" wrapText="1"/>
    </xf>
    <xf numFmtId="2" fontId="5" fillId="0" borderId="17" xfId="0" applyNumberFormat="1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6" fillId="35" borderId="12" xfId="0" applyFont="1" applyFill="1" applyBorder="1" applyAlignment="1">
      <alignment vertical="center" wrapText="1"/>
    </xf>
    <xf numFmtId="2" fontId="6" fillId="35" borderId="26" xfId="0" applyNumberFormat="1" applyFont="1" applyFill="1" applyBorder="1" applyAlignment="1">
      <alignment vertical="center" wrapText="1"/>
    </xf>
    <xf numFmtId="2" fontId="6" fillId="0" borderId="29" xfId="0" applyNumberFormat="1" applyFont="1" applyBorder="1" applyAlignment="1">
      <alignment horizontal="right" vertical="center"/>
    </xf>
    <xf numFmtId="2" fontId="6" fillId="0" borderId="30" xfId="0" applyNumberFormat="1" applyFont="1" applyBorder="1" applyAlignment="1">
      <alignment horizontal="right" vertical="center"/>
    </xf>
    <xf numFmtId="2" fontId="6" fillId="0" borderId="31" xfId="0" applyNumberFormat="1" applyFont="1" applyBorder="1" applyAlignment="1">
      <alignment horizontal="right" vertical="center"/>
    </xf>
    <xf numFmtId="0" fontId="5" fillId="0" borderId="32" xfId="0" applyFont="1" applyBorder="1" applyAlignment="1">
      <alignment horizontal="left" vertical="center" wrapText="1"/>
    </xf>
    <xf numFmtId="2" fontId="6" fillId="0" borderId="33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2" fontId="6" fillId="0" borderId="36" xfId="0" applyNumberFormat="1" applyFont="1" applyBorder="1" applyAlignment="1">
      <alignment horizontal="right" vertical="center"/>
    </xf>
    <xf numFmtId="2" fontId="6" fillId="0" borderId="16" xfId="0" applyNumberFormat="1" applyFont="1" applyBorder="1" applyAlignment="1">
      <alignment horizontal="right" vertical="center"/>
    </xf>
    <xf numFmtId="2" fontId="6" fillId="0" borderId="37" xfId="0" applyNumberFormat="1" applyFont="1" applyBorder="1" applyAlignment="1">
      <alignment horizontal="right" vertical="center"/>
    </xf>
    <xf numFmtId="2" fontId="6" fillId="0" borderId="38" xfId="0" applyNumberFormat="1" applyFont="1" applyBorder="1" applyAlignment="1">
      <alignment horizontal="right" vertical="center"/>
    </xf>
    <xf numFmtId="2" fontId="6" fillId="0" borderId="39" xfId="0" applyNumberFormat="1" applyFont="1" applyBorder="1" applyAlignment="1">
      <alignment horizontal="right" vertical="center"/>
    </xf>
    <xf numFmtId="0" fontId="5" fillId="0" borderId="40" xfId="0" applyFont="1" applyBorder="1" applyAlignment="1">
      <alignment horizontal="left" vertical="center" wrapText="1"/>
    </xf>
    <xf numFmtId="2" fontId="1" fillId="0" borderId="16" xfId="0" applyNumberFormat="1" applyFont="1" applyBorder="1" applyAlignment="1">
      <alignment horizontal="right" vertical="center"/>
    </xf>
    <xf numFmtId="2" fontId="1" fillId="0" borderId="36" xfId="0" applyNumberFormat="1" applyFont="1" applyBorder="1" applyAlignment="1">
      <alignment horizontal="right" vertical="center"/>
    </xf>
    <xf numFmtId="2" fontId="1" fillId="0" borderId="41" xfId="0" applyNumberFormat="1" applyFont="1" applyBorder="1" applyAlignment="1">
      <alignment horizontal="right" vertical="center"/>
    </xf>
    <xf numFmtId="2" fontId="1" fillId="0" borderId="27" xfId="0" applyNumberFormat="1" applyFont="1" applyBorder="1" applyAlignment="1">
      <alignment horizontal="right" vertical="center"/>
    </xf>
    <xf numFmtId="2" fontId="1" fillId="34" borderId="26" xfId="0" applyNumberFormat="1" applyFont="1" applyFill="1" applyBorder="1" applyAlignment="1">
      <alignment horizontal="right" vertical="center"/>
    </xf>
    <xf numFmtId="49" fontId="6" fillId="0" borderId="42" xfId="0" applyNumberFormat="1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right"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49" fontId="0" fillId="0" borderId="18" xfId="0" applyNumberFormat="1" applyFont="1" applyBorder="1" applyAlignment="1">
      <alignment horizontal="left" vertical="center"/>
    </xf>
    <xf numFmtId="2" fontId="1" fillId="34" borderId="26" xfId="0" applyNumberFormat="1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2" fontId="0" fillId="36" borderId="2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2" fontId="0" fillId="33" borderId="0" xfId="0" applyNumberFormat="1" applyFont="1" applyFill="1" applyBorder="1" applyAlignment="1">
      <alignment vertical="center"/>
    </xf>
    <xf numFmtId="2" fontId="6" fillId="0" borderId="49" xfId="0" applyNumberFormat="1" applyFont="1" applyBorder="1" applyAlignment="1">
      <alignment horizontal="right" vertical="center"/>
    </xf>
    <xf numFmtId="0" fontId="5" fillId="0" borderId="50" xfId="0" applyFont="1" applyBorder="1" applyAlignment="1">
      <alignment horizontal="left" vertical="center" wrapText="1"/>
    </xf>
    <xf numFmtId="2" fontId="5" fillId="0" borderId="50" xfId="0" applyNumberFormat="1" applyFont="1" applyBorder="1" applyAlignment="1">
      <alignment vertical="center"/>
    </xf>
    <xf numFmtId="0" fontId="5" fillId="0" borderId="51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2" fontId="1" fillId="35" borderId="26" xfId="0" applyNumberFormat="1" applyFont="1" applyFill="1" applyBorder="1" applyAlignment="1">
      <alignment vertical="center"/>
    </xf>
    <xf numFmtId="0" fontId="5" fillId="0" borderId="32" xfId="0" applyFont="1" applyBorder="1" applyAlignment="1">
      <alignment horizontal="left" wrapText="1"/>
    </xf>
    <xf numFmtId="0" fontId="5" fillId="33" borderId="32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wrapText="1"/>
    </xf>
    <xf numFmtId="0" fontId="5" fillId="33" borderId="21" xfId="0" applyNumberFormat="1" applyFont="1" applyFill="1" applyBorder="1" applyAlignment="1">
      <alignment horizontal="right" vertical="center"/>
    </xf>
    <xf numFmtId="0" fontId="5" fillId="33" borderId="13" xfId="0" applyNumberFormat="1" applyFont="1" applyFill="1" applyBorder="1" applyAlignment="1">
      <alignment vertical="center"/>
    </xf>
    <xf numFmtId="0" fontId="5" fillId="33" borderId="15" xfId="0" applyNumberFormat="1" applyFont="1" applyFill="1" applyBorder="1" applyAlignment="1">
      <alignment horizontal="right" vertical="center"/>
    </xf>
    <xf numFmtId="0" fontId="5" fillId="33" borderId="17" xfId="0" applyNumberFormat="1" applyFont="1" applyFill="1" applyBorder="1" applyAlignment="1">
      <alignment horizontal="right" vertical="center"/>
    </xf>
    <xf numFmtId="2" fontId="6" fillId="0" borderId="19" xfId="0" applyNumberFormat="1" applyFont="1" applyBorder="1" applyAlignment="1">
      <alignment horizontal="right"/>
    </xf>
    <xf numFmtId="0" fontId="5" fillId="33" borderId="10" xfId="0" applyNumberFormat="1" applyFont="1" applyFill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2" fontId="67" fillId="0" borderId="31" xfId="0" applyNumberFormat="1" applyFont="1" applyBorder="1" applyAlignment="1">
      <alignment vertical="center"/>
    </xf>
    <xf numFmtId="2" fontId="67" fillId="0" borderId="22" xfId="0" applyNumberFormat="1" applyFont="1" applyBorder="1" applyAlignment="1">
      <alignment horizontal="right" vertical="center"/>
    </xf>
    <xf numFmtId="2" fontId="67" fillId="0" borderId="23" xfId="0" applyNumberFormat="1" applyFont="1" applyBorder="1" applyAlignment="1">
      <alignment horizontal="right" vertical="center"/>
    </xf>
    <xf numFmtId="2" fontId="67" fillId="0" borderId="31" xfId="0" applyNumberFormat="1" applyFont="1" applyBorder="1" applyAlignment="1">
      <alignment horizontal="right" vertical="center"/>
    </xf>
    <xf numFmtId="2" fontId="67" fillId="0" borderId="33" xfId="0" applyNumberFormat="1" applyFont="1" applyBorder="1" applyAlignment="1">
      <alignment vertical="center"/>
    </xf>
    <xf numFmtId="2" fontId="67" fillId="0" borderId="0" xfId="0" applyNumberFormat="1" applyFont="1" applyBorder="1" applyAlignment="1">
      <alignment horizontal="right" vertical="center"/>
    </xf>
    <xf numFmtId="2" fontId="67" fillId="0" borderId="20" xfId="0" applyNumberFormat="1" applyFont="1" applyBorder="1" applyAlignment="1">
      <alignment horizontal="right" vertical="center"/>
    </xf>
    <xf numFmtId="2" fontId="67" fillId="0" borderId="33" xfId="0" applyNumberFormat="1" applyFont="1" applyBorder="1" applyAlignment="1">
      <alignment horizontal="right" vertical="center"/>
    </xf>
    <xf numFmtId="2" fontId="68" fillId="0" borderId="33" xfId="0" applyNumberFormat="1" applyFont="1" applyBorder="1" applyAlignment="1">
      <alignment horizontal="right" vertical="center"/>
    </xf>
    <xf numFmtId="2" fontId="67" fillId="0" borderId="37" xfId="0" applyNumberFormat="1" applyFont="1" applyBorder="1" applyAlignment="1">
      <alignment horizontal="right" vertical="center"/>
    </xf>
    <xf numFmtId="2" fontId="67" fillId="0" borderId="38" xfId="0" applyNumberFormat="1" applyFont="1" applyBorder="1" applyAlignment="1">
      <alignment horizontal="right" vertical="center"/>
    </xf>
    <xf numFmtId="2" fontId="67" fillId="0" borderId="39" xfId="0" applyNumberFormat="1" applyFont="1" applyBorder="1" applyAlignment="1">
      <alignment horizontal="right" vertical="center"/>
    </xf>
    <xf numFmtId="2" fontId="68" fillId="0" borderId="39" xfId="0" applyNumberFormat="1" applyFont="1" applyBorder="1" applyAlignment="1">
      <alignment horizontal="right" vertical="center"/>
    </xf>
    <xf numFmtId="2" fontId="69" fillId="0" borderId="33" xfId="0" applyNumberFormat="1" applyFont="1" applyBorder="1" applyAlignment="1">
      <alignment horizontal="right" vertical="center"/>
    </xf>
    <xf numFmtId="2" fontId="69" fillId="0" borderId="0" xfId="0" applyNumberFormat="1" applyFont="1" applyBorder="1" applyAlignment="1">
      <alignment horizontal="right" vertical="center"/>
    </xf>
    <xf numFmtId="2" fontId="69" fillId="0" borderId="20" xfId="0" applyNumberFormat="1" applyFont="1" applyBorder="1" applyAlignment="1">
      <alignment horizontal="right" vertical="center"/>
    </xf>
    <xf numFmtId="2" fontId="68" fillId="0" borderId="0" xfId="0" applyNumberFormat="1" applyFont="1" applyBorder="1" applyAlignment="1">
      <alignment horizontal="right" vertical="center"/>
    </xf>
    <xf numFmtId="2" fontId="68" fillId="0" borderId="20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wrapText="1"/>
    </xf>
    <xf numFmtId="0" fontId="5" fillId="33" borderId="17" xfId="0" applyNumberFormat="1" applyFont="1" applyFill="1" applyBorder="1" applyAlignment="1">
      <alignment vertical="center"/>
    </xf>
    <xf numFmtId="0" fontId="5" fillId="0" borderId="13" xfId="0" applyNumberFormat="1" applyFont="1" applyBorder="1" applyAlignment="1">
      <alignment/>
    </xf>
    <xf numFmtId="0" fontId="5" fillId="33" borderId="17" xfId="0" applyFont="1" applyFill="1" applyBorder="1" applyAlignment="1">
      <alignment horizontal="right" vertical="center"/>
    </xf>
    <xf numFmtId="2" fontId="8" fillId="0" borderId="53" xfId="44" applyNumberFormat="1" applyFont="1" applyBorder="1" applyAlignment="1">
      <alignment horizontal="right" vertical="top" wrapText="1"/>
      <protection/>
    </xf>
    <xf numFmtId="1" fontId="5" fillId="0" borderId="17" xfId="0" applyNumberFormat="1" applyFont="1" applyBorder="1" applyAlignment="1">
      <alignment vertical="center"/>
    </xf>
    <xf numFmtId="1" fontId="5" fillId="0" borderId="11" xfId="0" applyNumberFormat="1" applyFont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5" fillId="33" borderId="32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vertical="center" wrapText="1"/>
    </xf>
    <xf numFmtId="1" fontId="5" fillId="0" borderId="13" xfId="0" applyNumberFormat="1" applyFont="1" applyBorder="1" applyAlignment="1">
      <alignment horizontal="right" vertical="center"/>
    </xf>
    <xf numFmtId="0" fontId="5" fillId="33" borderId="32" xfId="0" applyFont="1" applyFill="1" applyBorder="1" applyAlignment="1">
      <alignment horizontal="left" wrapText="1"/>
    </xf>
    <xf numFmtId="0" fontId="8" fillId="0" borderId="19" xfId="37" applyFont="1" applyBorder="1" applyAlignment="1" quotePrefix="1">
      <alignment horizontal="right" vertical="center" wrapText="1"/>
      <protection/>
    </xf>
    <xf numFmtId="2" fontId="5" fillId="33" borderId="17" xfId="0" applyNumberFormat="1" applyFont="1" applyFill="1" applyBorder="1" applyAlignment="1">
      <alignment horizontal="right" vertical="center"/>
    </xf>
    <xf numFmtId="0" fontId="5" fillId="0" borderId="37" xfId="0" applyFont="1" applyBorder="1" applyAlignment="1">
      <alignment horizontal="left" wrapText="1"/>
    </xf>
    <xf numFmtId="2" fontId="67" fillId="0" borderId="39" xfId="0" applyNumberFormat="1" applyFont="1" applyBorder="1" applyAlignment="1">
      <alignment vertical="center"/>
    </xf>
    <xf numFmtId="0" fontId="5" fillId="0" borderId="37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vertical="center"/>
    </xf>
    <xf numFmtId="0" fontId="5" fillId="33" borderId="13" xfId="0" applyFont="1" applyFill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1" fontId="5" fillId="0" borderId="15" xfId="0" applyNumberFormat="1" applyFont="1" applyBorder="1" applyAlignment="1">
      <alignment horizontal="right" vertical="center"/>
    </xf>
    <xf numFmtId="0" fontId="5" fillId="33" borderId="50" xfId="0" applyNumberFormat="1" applyFont="1" applyFill="1" applyBorder="1" applyAlignment="1">
      <alignment horizontal="right" vertical="center"/>
    </xf>
    <xf numFmtId="2" fontId="67" fillId="0" borderId="37" xfId="0" applyNumberFormat="1" applyFont="1" applyBorder="1" applyAlignment="1">
      <alignment horizontal="center" vertical="center"/>
    </xf>
    <xf numFmtId="0" fontId="68" fillId="0" borderId="27" xfId="0" applyFont="1" applyBorder="1" applyAlignment="1">
      <alignment vertical="center"/>
    </xf>
    <xf numFmtId="0" fontId="68" fillId="0" borderId="28" xfId="0" applyFont="1" applyBorder="1" applyAlignment="1">
      <alignment vertical="center"/>
    </xf>
    <xf numFmtId="49" fontId="67" fillId="0" borderId="42" xfId="0" applyNumberFormat="1" applyFont="1" applyBorder="1" applyAlignment="1">
      <alignment horizontal="left" vertical="center"/>
    </xf>
    <xf numFmtId="2" fontId="70" fillId="0" borderId="10" xfId="0" applyNumberFormat="1" applyFont="1" applyBorder="1" applyAlignment="1">
      <alignment horizontal="right" vertical="center"/>
    </xf>
    <xf numFmtId="0" fontId="69" fillId="0" borderId="43" xfId="0" applyFont="1" applyBorder="1" applyAlignment="1">
      <alignment vertical="center"/>
    </xf>
    <xf numFmtId="0" fontId="69" fillId="0" borderId="44" xfId="0" applyFont="1" applyBorder="1" applyAlignment="1">
      <alignment vertical="center"/>
    </xf>
    <xf numFmtId="0" fontId="69" fillId="0" borderId="45" xfId="0" applyFont="1" applyBorder="1" applyAlignment="1">
      <alignment vertical="center"/>
    </xf>
    <xf numFmtId="0" fontId="68" fillId="0" borderId="39" xfId="0" applyFont="1" applyBorder="1" applyAlignment="1">
      <alignment vertical="center"/>
    </xf>
    <xf numFmtId="0" fontId="71" fillId="0" borderId="10" xfId="0" applyFont="1" applyBorder="1" applyAlignment="1">
      <alignment horizontal="center" vertical="center" wrapText="1"/>
    </xf>
    <xf numFmtId="0" fontId="71" fillId="0" borderId="46" xfId="0" applyFont="1" applyBorder="1" applyAlignment="1">
      <alignment vertical="center"/>
    </xf>
    <xf numFmtId="0" fontId="71" fillId="0" borderId="47" xfId="0" applyFont="1" applyBorder="1" applyAlignment="1">
      <alignment vertical="center"/>
    </xf>
    <xf numFmtId="0" fontId="71" fillId="0" borderId="48" xfId="0" applyFont="1" applyBorder="1" applyAlignment="1">
      <alignment vertical="center"/>
    </xf>
    <xf numFmtId="2" fontId="71" fillId="36" borderId="27" xfId="0" applyNumberFormat="1" applyFont="1" applyFill="1" applyBorder="1" applyAlignment="1">
      <alignment vertical="center"/>
    </xf>
    <xf numFmtId="0" fontId="71" fillId="0" borderId="0" xfId="0" applyFont="1" applyAlignment="1">
      <alignment vertical="center"/>
    </xf>
    <xf numFmtId="0" fontId="70" fillId="0" borderId="0" xfId="0" applyFont="1" applyBorder="1" applyAlignment="1">
      <alignment vertical="center"/>
    </xf>
    <xf numFmtId="2" fontId="71" fillId="33" borderId="0" xfId="0" applyNumberFormat="1" applyFont="1" applyFill="1" applyBorder="1" applyAlignment="1">
      <alignment vertical="center"/>
    </xf>
    <xf numFmtId="0" fontId="71" fillId="0" borderId="0" xfId="0" applyFont="1" applyAlignment="1">
      <alignment/>
    </xf>
    <xf numFmtId="0" fontId="2" fillId="0" borderId="26" xfId="0" applyFont="1" applyBorder="1" applyAlignment="1">
      <alignment horizontal="center" vertical="center"/>
    </xf>
    <xf numFmtId="2" fontId="67" fillId="0" borderId="36" xfId="0" applyNumberFormat="1" applyFont="1" applyBorder="1" applyAlignment="1">
      <alignment horizontal="right" vertical="center"/>
    </xf>
    <xf numFmtId="2" fontId="45" fillId="0" borderId="19" xfId="44" applyNumberFormat="1" applyFont="1" applyBorder="1" applyAlignment="1">
      <alignment horizontal="right" vertical="top" wrapText="1"/>
      <protection/>
    </xf>
    <xf numFmtId="2" fontId="7" fillId="33" borderId="50" xfId="0" applyNumberFormat="1" applyFont="1" applyFill="1" applyBorder="1" applyAlignment="1">
      <alignment horizontal="right" vertical="center" wrapText="1"/>
    </xf>
    <xf numFmtId="2" fontId="5" fillId="0" borderId="17" xfId="0" applyNumberFormat="1" applyFont="1" applyFill="1" applyBorder="1" applyAlignment="1">
      <alignment vertical="center"/>
    </xf>
    <xf numFmtId="0" fontId="1" fillId="34" borderId="26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vertical="center" wrapText="1"/>
    </xf>
    <xf numFmtId="2" fontId="1" fillId="35" borderId="26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left" wrapText="1"/>
    </xf>
    <xf numFmtId="2" fontId="5" fillId="33" borderId="17" xfId="0" applyNumberFormat="1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vertical="center"/>
    </xf>
    <xf numFmtId="0" fontId="5" fillId="33" borderId="42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 horizontal="left" vertical="center" wrapText="1"/>
    </xf>
    <xf numFmtId="1" fontId="5" fillId="33" borderId="13" xfId="0" applyNumberFormat="1" applyFont="1" applyFill="1" applyBorder="1" applyAlignment="1">
      <alignment horizontal="right" vertical="center"/>
    </xf>
    <xf numFmtId="0" fontId="5" fillId="33" borderId="15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177" fontId="5" fillId="33" borderId="13" xfId="0" applyNumberFormat="1" applyFont="1" applyFill="1" applyBorder="1" applyAlignment="1">
      <alignment horizontal="right" vertical="center"/>
    </xf>
    <xf numFmtId="0" fontId="5" fillId="33" borderId="10" xfId="0" applyNumberFormat="1" applyFont="1" applyFill="1" applyBorder="1" applyAlignment="1">
      <alignment horizontal="right" vertical="center"/>
    </xf>
    <xf numFmtId="2" fontId="8" fillId="0" borderId="54" xfId="44" applyNumberFormat="1" applyFont="1" applyBorder="1" applyAlignment="1">
      <alignment horizontal="right" vertical="top" wrapText="1"/>
      <protection/>
    </xf>
    <xf numFmtId="1" fontId="5" fillId="33" borderId="17" xfId="0" applyNumberFormat="1" applyFont="1" applyFill="1" applyBorder="1" applyAlignment="1">
      <alignment vertical="center"/>
    </xf>
    <xf numFmtId="0" fontId="69" fillId="0" borderId="11" xfId="0" applyFont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left" vertical="center" wrapText="1"/>
    </xf>
    <xf numFmtId="0" fontId="5" fillId="33" borderId="40" xfId="0" applyFont="1" applyFill="1" applyBorder="1" applyAlignment="1">
      <alignment horizontal="left" vertical="center" wrapText="1"/>
    </xf>
    <xf numFmtId="0" fontId="72" fillId="33" borderId="0" xfId="0" applyFont="1" applyFill="1" applyBorder="1" applyAlignment="1">
      <alignment vertical="center" wrapText="1"/>
    </xf>
    <xf numFmtId="0" fontId="72" fillId="33" borderId="15" xfId="0" applyFont="1" applyFill="1" applyBorder="1" applyAlignment="1">
      <alignment vertical="center" wrapText="1"/>
    </xf>
    <xf numFmtId="2" fontId="1" fillId="35" borderId="26" xfId="0" applyNumberFormat="1" applyFont="1" applyFill="1" applyBorder="1" applyAlignment="1">
      <alignment vertical="center"/>
    </xf>
    <xf numFmtId="0" fontId="5" fillId="33" borderId="34" xfId="0" applyFont="1" applyFill="1" applyBorder="1" applyAlignment="1">
      <alignment horizontal="left" wrapText="1"/>
    </xf>
    <xf numFmtId="0" fontId="5" fillId="33" borderId="40" xfId="0" applyFont="1" applyFill="1" applyBorder="1" applyAlignment="1">
      <alignment horizontal="left" wrapText="1"/>
    </xf>
    <xf numFmtId="0" fontId="7" fillId="33" borderId="17" xfId="0" applyNumberFormat="1" applyFont="1" applyFill="1" applyBorder="1" applyAlignment="1">
      <alignment horizontal="right" vertical="center" wrapText="1"/>
    </xf>
    <xf numFmtId="2" fontId="1" fillId="34" borderId="26" xfId="0" applyNumberFormat="1" applyFont="1" applyFill="1" applyBorder="1" applyAlignment="1">
      <alignment horizontal="right" vertical="center"/>
    </xf>
    <xf numFmtId="2" fontId="6" fillId="33" borderId="16" xfId="0" applyNumberFormat="1" applyFont="1" applyFill="1" applyBorder="1" applyAlignment="1">
      <alignment vertical="center"/>
    </xf>
    <xf numFmtId="2" fontId="67" fillId="33" borderId="31" xfId="0" applyNumberFormat="1" applyFont="1" applyFill="1" applyBorder="1" applyAlignment="1">
      <alignment vertical="center"/>
    </xf>
    <xf numFmtId="2" fontId="67" fillId="33" borderId="33" xfId="0" applyNumberFormat="1" applyFont="1" applyFill="1" applyBorder="1" applyAlignment="1">
      <alignment vertical="center"/>
    </xf>
    <xf numFmtId="2" fontId="68" fillId="33" borderId="33" xfId="0" applyNumberFormat="1" applyFont="1" applyFill="1" applyBorder="1" applyAlignment="1">
      <alignment horizontal="right" vertical="center"/>
    </xf>
    <xf numFmtId="2" fontId="6" fillId="33" borderId="31" xfId="0" applyNumberFormat="1" applyFont="1" applyFill="1" applyBorder="1" applyAlignment="1">
      <alignment vertical="center"/>
    </xf>
    <xf numFmtId="2" fontId="6" fillId="33" borderId="33" xfId="0" applyNumberFormat="1" applyFont="1" applyFill="1" applyBorder="1" applyAlignment="1">
      <alignment vertical="center"/>
    </xf>
    <xf numFmtId="2" fontId="69" fillId="33" borderId="33" xfId="0" applyNumberFormat="1" applyFont="1" applyFill="1" applyBorder="1" applyAlignment="1">
      <alignment horizontal="right" vertical="center"/>
    </xf>
    <xf numFmtId="2" fontId="6" fillId="33" borderId="19" xfId="0" applyNumberFormat="1" applyFont="1" applyFill="1" applyBorder="1" applyAlignment="1">
      <alignment horizontal="right"/>
    </xf>
    <xf numFmtId="2" fontId="67" fillId="33" borderId="29" xfId="0" applyNumberFormat="1" applyFont="1" applyFill="1" applyBorder="1" applyAlignment="1">
      <alignment horizontal="right" vertical="center"/>
    </xf>
    <xf numFmtId="2" fontId="6" fillId="33" borderId="24" xfId="0" applyNumberFormat="1" applyFont="1" applyFill="1" applyBorder="1" applyAlignment="1">
      <alignment horizontal="right" vertical="center"/>
    </xf>
    <xf numFmtId="2" fontId="6" fillId="33" borderId="30" xfId="0" applyNumberFormat="1" applyFont="1" applyFill="1" applyBorder="1" applyAlignment="1">
      <alignment horizontal="right" vertical="center"/>
    </xf>
    <xf numFmtId="2" fontId="67" fillId="33" borderId="22" xfId="0" applyNumberFormat="1" applyFont="1" applyFill="1" applyBorder="1" applyAlignment="1">
      <alignment horizontal="right" vertical="center"/>
    </xf>
    <xf numFmtId="2" fontId="67" fillId="33" borderId="23" xfId="0" applyNumberFormat="1" applyFont="1" applyFill="1" applyBorder="1" applyAlignment="1">
      <alignment horizontal="right" vertical="center"/>
    </xf>
    <xf numFmtId="2" fontId="6" fillId="33" borderId="31" xfId="0" applyNumberFormat="1" applyFont="1" applyFill="1" applyBorder="1" applyAlignment="1">
      <alignment horizontal="right" vertical="center"/>
    </xf>
    <xf numFmtId="2" fontId="67" fillId="33" borderId="0" xfId="0" applyNumberFormat="1" applyFont="1" applyFill="1" applyBorder="1" applyAlignment="1">
      <alignment horizontal="right" vertical="center"/>
    </xf>
    <xf numFmtId="2" fontId="67" fillId="33" borderId="20" xfId="0" applyNumberFormat="1" applyFont="1" applyFill="1" applyBorder="1" applyAlignment="1">
      <alignment horizontal="right" vertical="center"/>
    </xf>
    <xf numFmtId="2" fontId="6" fillId="33" borderId="33" xfId="0" applyNumberFormat="1" applyFont="1" applyFill="1" applyBorder="1" applyAlignment="1">
      <alignment horizontal="right" vertical="center"/>
    </xf>
    <xf numFmtId="2" fontId="67" fillId="33" borderId="36" xfId="0" applyNumberFormat="1" applyFont="1" applyFill="1" applyBorder="1" applyAlignment="1">
      <alignment horizontal="right" vertical="center"/>
    </xf>
    <xf numFmtId="2" fontId="6" fillId="33" borderId="19" xfId="0" applyNumberFormat="1" applyFont="1" applyFill="1" applyBorder="1" applyAlignment="1">
      <alignment horizontal="right" vertical="center"/>
    </xf>
    <xf numFmtId="2" fontId="6" fillId="33" borderId="16" xfId="0" applyNumberFormat="1" applyFont="1" applyFill="1" applyBorder="1" applyAlignment="1">
      <alignment horizontal="right" vertical="center"/>
    </xf>
    <xf numFmtId="2" fontId="67" fillId="33" borderId="33" xfId="0" applyNumberFormat="1" applyFont="1" applyFill="1" applyBorder="1" applyAlignment="1">
      <alignment horizontal="right" vertical="center"/>
    </xf>
    <xf numFmtId="2" fontId="6" fillId="33" borderId="22" xfId="0" applyNumberFormat="1" applyFont="1" applyFill="1" applyBorder="1" applyAlignment="1">
      <alignment horizontal="right" vertical="center"/>
    </xf>
    <xf numFmtId="2" fontId="6" fillId="33" borderId="23" xfId="0" applyNumberFormat="1" applyFont="1" applyFill="1" applyBorder="1" applyAlignment="1">
      <alignment horizontal="right" vertical="center"/>
    </xf>
    <xf numFmtId="2" fontId="6" fillId="33" borderId="0" xfId="0" applyNumberFormat="1" applyFont="1" applyFill="1" applyBorder="1" applyAlignment="1">
      <alignment horizontal="right" vertical="center"/>
    </xf>
    <xf numFmtId="2" fontId="6" fillId="33" borderId="20" xfId="0" applyNumberFormat="1" applyFont="1" applyFill="1" applyBorder="1" applyAlignment="1">
      <alignment horizontal="right" vertical="center"/>
    </xf>
    <xf numFmtId="2" fontId="6" fillId="33" borderId="37" xfId="0" applyNumberFormat="1" applyFont="1" applyFill="1" applyBorder="1" applyAlignment="1">
      <alignment horizontal="right" vertical="center"/>
    </xf>
    <xf numFmtId="2" fontId="67" fillId="33" borderId="37" xfId="0" applyNumberFormat="1" applyFont="1" applyFill="1" applyBorder="1" applyAlignment="1">
      <alignment horizontal="right" vertical="center"/>
    </xf>
    <xf numFmtId="2" fontId="6" fillId="33" borderId="38" xfId="0" applyNumberFormat="1" applyFont="1" applyFill="1" applyBorder="1" applyAlignment="1">
      <alignment horizontal="right" vertical="center"/>
    </xf>
    <xf numFmtId="2" fontId="6" fillId="33" borderId="39" xfId="0" applyNumberFormat="1" applyFont="1" applyFill="1" applyBorder="1" applyAlignment="1">
      <alignment horizontal="right" vertical="center"/>
    </xf>
    <xf numFmtId="2" fontId="6" fillId="33" borderId="29" xfId="0" applyNumberFormat="1" applyFont="1" applyFill="1" applyBorder="1" applyAlignment="1">
      <alignment horizontal="right" vertical="center"/>
    </xf>
    <xf numFmtId="2" fontId="67" fillId="33" borderId="31" xfId="0" applyNumberFormat="1" applyFont="1" applyFill="1" applyBorder="1" applyAlignment="1">
      <alignment horizontal="right" vertical="center"/>
    </xf>
    <xf numFmtId="2" fontId="8" fillId="33" borderId="54" xfId="44" applyNumberFormat="1" applyFont="1" applyFill="1" applyBorder="1" applyAlignment="1">
      <alignment horizontal="right" vertical="top" wrapText="1"/>
      <protection/>
    </xf>
    <xf numFmtId="2" fontId="6" fillId="33" borderId="36" xfId="0" applyNumberFormat="1" applyFont="1" applyFill="1" applyBorder="1" applyAlignment="1">
      <alignment horizontal="right" vertical="center"/>
    </xf>
    <xf numFmtId="0" fontId="8" fillId="33" borderId="19" xfId="37" applyFont="1" applyFill="1" applyBorder="1" applyAlignment="1" quotePrefix="1">
      <alignment horizontal="right" vertical="center" wrapText="1"/>
      <protection/>
    </xf>
    <xf numFmtId="2" fontId="6" fillId="33" borderId="22" xfId="0" applyNumberFormat="1" applyFont="1" applyFill="1" applyBorder="1" applyAlignment="1">
      <alignment horizontal="right"/>
    </xf>
    <xf numFmtId="0" fontId="8" fillId="33" borderId="23" xfId="37" applyFont="1" applyFill="1" applyBorder="1" applyAlignment="1" quotePrefix="1">
      <alignment horizontal="right" vertical="center" wrapText="1"/>
      <protection/>
    </xf>
    <xf numFmtId="2" fontId="6" fillId="33" borderId="0" xfId="0" applyNumberFormat="1" applyFont="1" applyFill="1" applyBorder="1" applyAlignment="1">
      <alignment horizontal="right"/>
    </xf>
    <xf numFmtId="0" fontId="8" fillId="33" borderId="20" xfId="37" applyFont="1" applyFill="1" applyBorder="1" applyAlignment="1" quotePrefix="1">
      <alignment horizontal="right" vertical="center" wrapText="1"/>
      <protection/>
    </xf>
    <xf numFmtId="2" fontId="8" fillId="33" borderId="19" xfId="44" applyNumberFormat="1" applyFont="1" applyFill="1" applyBorder="1" applyAlignment="1">
      <alignment horizontal="right" vertical="top" wrapText="1"/>
      <protection/>
    </xf>
    <xf numFmtId="2" fontId="69" fillId="33" borderId="0" xfId="0" applyNumberFormat="1" applyFont="1" applyFill="1" applyBorder="1" applyAlignment="1">
      <alignment horizontal="right" vertical="center"/>
    </xf>
    <xf numFmtId="2" fontId="69" fillId="33" borderId="20" xfId="0" applyNumberFormat="1" applyFont="1" applyFill="1" applyBorder="1" applyAlignment="1">
      <alignment horizontal="right" vertical="center"/>
    </xf>
    <xf numFmtId="2" fontId="1" fillId="33" borderId="36" xfId="0" applyNumberFormat="1" applyFont="1" applyFill="1" applyBorder="1" applyAlignment="1">
      <alignment horizontal="right" vertical="center"/>
    </xf>
    <xf numFmtId="2" fontId="1" fillId="33" borderId="41" xfId="0" applyNumberFormat="1" applyFont="1" applyFill="1" applyBorder="1" applyAlignment="1">
      <alignment horizontal="right" vertical="center"/>
    </xf>
    <xf numFmtId="2" fontId="1" fillId="33" borderId="27" xfId="0" applyNumberFormat="1" applyFont="1" applyFill="1" applyBorder="1" applyAlignment="1">
      <alignment horizontal="right" vertical="center"/>
    </xf>
    <xf numFmtId="2" fontId="6" fillId="33" borderId="49" xfId="0" applyNumberFormat="1" applyFont="1" applyFill="1" applyBorder="1" applyAlignment="1">
      <alignment horizontal="right" vertical="center"/>
    </xf>
    <xf numFmtId="0" fontId="5" fillId="33" borderId="5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5" fillId="33" borderId="34" xfId="0" applyFont="1" applyFill="1" applyBorder="1" applyAlignment="1">
      <alignment horizontal="left" vertical="center" wrapText="1"/>
    </xf>
    <xf numFmtId="2" fontId="68" fillId="33" borderId="0" xfId="0" applyNumberFormat="1" applyFont="1" applyFill="1" applyBorder="1" applyAlignment="1">
      <alignment horizontal="right" vertical="center"/>
    </xf>
    <xf numFmtId="2" fontId="5" fillId="33" borderId="20" xfId="0" applyNumberFormat="1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right" vertical="center"/>
    </xf>
    <xf numFmtId="2" fontId="67" fillId="33" borderId="22" xfId="0" applyNumberFormat="1" applyFont="1" applyFill="1" applyBorder="1" applyAlignment="1">
      <alignment horizontal="right"/>
    </xf>
    <xf numFmtId="0" fontId="73" fillId="33" borderId="23" xfId="37" applyFont="1" applyFill="1" applyBorder="1" applyAlignment="1" quotePrefix="1">
      <alignment horizontal="right" vertical="center" wrapText="1"/>
      <protection/>
    </xf>
    <xf numFmtId="2" fontId="67" fillId="33" borderId="0" xfId="0" applyNumberFormat="1" applyFont="1" applyFill="1" applyBorder="1" applyAlignment="1">
      <alignment horizontal="right"/>
    </xf>
    <xf numFmtId="0" fontId="73" fillId="33" borderId="20" xfId="37" applyFont="1" applyFill="1" applyBorder="1" applyAlignment="1" quotePrefix="1">
      <alignment horizontal="right" vertical="center" wrapText="1"/>
      <protection/>
    </xf>
    <xf numFmtId="2" fontId="68" fillId="33" borderId="20" xfId="0" applyNumberFormat="1" applyFont="1" applyFill="1" applyBorder="1" applyAlignment="1">
      <alignment horizontal="right" vertical="center"/>
    </xf>
    <xf numFmtId="0" fontId="1" fillId="34" borderId="26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vertical="center" wrapText="1"/>
    </xf>
    <xf numFmtId="2" fontId="1" fillId="35" borderId="26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42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vertical="center" wrapText="1"/>
    </xf>
    <xf numFmtId="2" fontId="68" fillId="33" borderId="39" xfId="0" applyNumberFormat="1" applyFont="1" applyFill="1" applyBorder="1" applyAlignment="1">
      <alignment horizontal="right" vertical="center"/>
    </xf>
    <xf numFmtId="2" fontId="67" fillId="33" borderId="38" xfId="0" applyNumberFormat="1" applyFont="1" applyFill="1" applyBorder="1" applyAlignment="1">
      <alignment horizontal="right" vertical="center"/>
    </xf>
    <xf numFmtId="2" fontId="67" fillId="33" borderId="39" xfId="0" applyNumberFormat="1" applyFont="1" applyFill="1" applyBorder="1" applyAlignment="1">
      <alignment horizontal="right" vertical="center"/>
    </xf>
    <xf numFmtId="2" fontId="67" fillId="33" borderId="39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left" vertical="center" wrapText="1"/>
    </xf>
    <xf numFmtId="2" fontId="67" fillId="33" borderId="37" xfId="0" applyNumberFormat="1" applyFont="1" applyFill="1" applyBorder="1" applyAlignment="1">
      <alignment horizontal="right"/>
    </xf>
    <xf numFmtId="0" fontId="73" fillId="33" borderId="38" xfId="37" applyFont="1" applyFill="1" applyBorder="1" applyAlignment="1" quotePrefix="1">
      <alignment horizontal="right" vertical="center" wrapText="1"/>
      <protection/>
    </xf>
    <xf numFmtId="2" fontId="8" fillId="33" borderId="19" xfId="44" applyNumberFormat="1" applyFont="1" applyFill="1" applyBorder="1" applyAlignment="1">
      <alignment horizontal="right" vertical="center" wrapText="1"/>
      <protection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36" borderId="27" xfId="0" applyFill="1" applyBorder="1" applyAlignment="1">
      <alignment vertical="center" wrapText="1"/>
    </xf>
    <xf numFmtId="0" fontId="0" fillId="36" borderId="28" xfId="0" applyFill="1" applyBorder="1" applyAlignment="1">
      <alignment vertical="center" wrapText="1"/>
    </xf>
    <xf numFmtId="0" fontId="0" fillId="36" borderId="55" xfId="0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55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vertical="center" wrapText="1"/>
    </xf>
    <xf numFmtId="0" fontId="69" fillId="0" borderId="11" xfId="0" applyFont="1" applyBorder="1" applyAlignment="1">
      <alignment vertical="center" wrapText="1"/>
    </xf>
    <xf numFmtId="0" fontId="69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68" fillId="0" borderId="27" xfId="0" applyFont="1" applyBorder="1" applyAlignment="1">
      <alignment vertical="center" wrapText="1"/>
    </xf>
    <xf numFmtId="0" fontId="68" fillId="0" borderId="28" xfId="0" applyFont="1" applyBorder="1" applyAlignment="1">
      <alignment vertical="center" wrapText="1"/>
    </xf>
    <xf numFmtId="0" fontId="68" fillId="0" borderId="55" xfId="0" applyFont="1" applyBorder="1" applyAlignment="1">
      <alignment vertical="center" wrapText="1"/>
    </xf>
    <xf numFmtId="0" fontId="71" fillId="36" borderId="27" xfId="0" applyFont="1" applyFill="1" applyBorder="1" applyAlignment="1">
      <alignment vertical="center" wrapText="1"/>
    </xf>
    <xf numFmtId="0" fontId="71" fillId="36" borderId="28" xfId="0" applyFont="1" applyFill="1" applyBorder="1" applyAlignment="1">
      <alignment vertical="center" wrapText="1"/>
    </xf>
    <xf numFmtId="0" fontId="71" fillId="36" borderId="55" xfId="0" applyFont="1" applyFill="1" applyBorder="1" applyAlignment="1">
      <alignment vertical="center" wrapText="1"/>
    </xf>
    <xf numFmtId="0" fontId="0" fillId="36" borderId="27" xfId="0" applyFont="1" applyFill="1" applyBorder="1" applyAlignment="1">
      <alignment vertical="center" wrapText="1"/>
    </xf>
    <xf numFmtId="0" fontId="0" fillId="36" borderId="28" xfId="0" applyFont="1" applyFill="1" applyBorder="1" applyAlignment="1">
      <alignment vertical="center" wrapText="1"/>
    </xf>
    <xf numFmtId="0" fontId="0" fillId="36" borderId="55" xfId="0" applyFont="1" applyFill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71" fillId="36" borderId="27" xfId="0" applyFont="1" applyFill="1" applyBorder="1" applyAlignment="1">
      <alignment vertical="center" wrapText="1"/>
    </xf>
    <xf numFmtId="0" fontId="71" fillId="36" borderId="28" xfId="0" applyFont="1" applyFill="1" applyBorder="1" applyAlignment="1">
      <alignment vertical="center" wrapText="1"/>
    </xf>
    <xf numFmtId="0" fontId="71" fillId="36" borderId="55" xfId="0" applyFont="1" applyFill="1" applyBorder="1" applyAlignment="1">
      <alignment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2" xfId="38"/>
    <cellStyle name="S3" xfId="39"/>
    <cellStyle name="S4" xfId="40"/>
    <cellStyle name="S5" xfId="41"/>
    <cellStyle name="S6" xfId="42"/>
    <cellStyle name="S7" xfId="43"/>
    <cellStyle name="S8" xfId="44"/>
    <cellStyle name="S9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5"/>
  <sheetViews>
    <sheetView tabSelected="1" view="pageBreakPreview" zoomScaleSheetLayoutView="100" zoomScalePageLayoutView="0" workbookViewId="0" topLeftCell="A421">
      <selection activeCell="D128" sqref="D128"/>
    </sheetView>
  </sheetViews>
  <sheetFormatPr defaultColWidth="9.00390625" defaultRowHeight="12.75"/>
  <cols>
    <col min="1" max="1" width="22.125" style="0" customWidth="1"/>
    <col min="2" max="2" width="10.375" style="0" customWidth="1"/>
    <col min="3" max="3" width="10.625" style="0" customWidth="1"/>
    <col min="4" max="4" width="7.00390625" style="0" customWidth="1"/>
    <col min="5" max="5" width="10.625" style="0" customWidth="1"/>
    <col min="6" max="6" width="9.875" style="0" customWidth="1"/>
    <col min="7" max="7" width="9.375" style="0" customWidth="1"/>
    <col min="8" max="8" width="10.875" style="0" customWidth="1"/>
    <col min="9" max="9" width="58.75390625" style="0" customWidth="1"/>
    <col min="10" max="10" width="13.875" style="0" customWidth="1"/>
    <col min="11" max="11" width="0.12890625" style="0" customWidth="1"/>
    <col min="12" max="12" width="9.00390625" style="0" customWidth="1"/>
  </cols>
  <sheetData>
    <row r="1" spans="1:10" ht="15.75">
      <c r="A1" s="263" t="s">
        <v>39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0" ht="16.5" thickBot="1">
      <c r="A2" s="264" t="s">
        <v>24</v>
      </c>
      <c r="B2" s="264"/>
      <c r="C2" s="264"/>
      <c r="D2" s="264"/>
      <c r="E2" s="264"/>
      <c r="F2" s="264"/>
      <c r="G2" s="264"/>
      <c r="H2" s="264"/>
      <c r="I2" s="264"/>
      <c r="J2" s="264"/>
    </row>
    <row r="3" spans="1:10" ht="13.5" thickBot="1">
      <c r="A3" s="265"/>
      <c r="B3" s="268" t="s">
        <v>23</v>
      </c>
      <c r="C3" s="269"/>
      <c r="D3" s="269"/>
      <c r="E3" s="270"/>
      <c r="F3" s="268" t="s">
        <v>27</v>
      </c>
      <c r="G3" s="269"/>
      <c r="H3" s="269"/>
      <c r="I3" s="269"/>
      <c r="J3" s="270"/>
    </row>
    <row r="4" spans="1:10" ht="13.5" thickBot="1">
      <c r="A4" s="266"/>
      <c r="B4" s="252" t="s">
        <v>0</v>
      </c>
      <c r="C4" s="271" t="s">
        <v>42</v>
      </c>
      <c r="D4" s="252" t="s">
        <v>1</v>
      </c>
      <c r="E4" s="252" t="s">
        <v>2</v>
      </c>
      <c r="F4" s="252" t="s">
        <v>3</v>
      </c>
      <c r="G4" s="252" t="s">
        <v>4</v>
      </c>
      <c r="H4" s="252" t="s">
        <v>5</v>
      </c>
      <c r="I4" s="257" t="s">
        <v>6</v>
      </c>
      <c r="J4" s="258"/>
    </row>
    <row r="5" spans="1:10" ht="33.75" customHeight="1" thickBot="1">
      <c r="A5" s="267"/>
      <c r="B5" s="262"/>
      <c r="C5" s="272"/>
      <c r="D5" s="262"/>
      <c r="E5" s="262"/>
      <c r="F5" s="256"/>
      <c r="G5" s="256"/>
      <c r="H5" s="250"/>
      <c r="I5" s="26" t="s">
        <v>7</v>
      </c>
      <c r="J5" s="26" t="s">
        <v>8</v>
      </c>
    </row>
    <row r="6" spans="1:10" ht="13.5" thickBot="1">
      <c r="A6" s="27" t="s">
        <v>40</v>
      </c>
      <c r="B6" s="259"/>
      <c r="C6" s="260"/>
      <c r="D6" s="260"/>
      <c r="E6" s="261"/>
      <c r="F6" s="28"/>
      <c r="G6" s="29"/>
      <c r="H6" s="29"/>
      <c r="I6" s="30" t="s">
        <v>41</v>
      </c>
      <c r="J6" s="31">
        <v>299884.12</v>
      </c>
    </row>
    <row r="7" spans="1:10" ht="13.5" thickBot="1">
      <c r="A7" s="252" t="s">
        <v>9</v>
      </c>
      <c r="B7" s="9">
        <f>17.669999*3471</f>
        <v>61332.566529</v>
      </c>
      <c r="C7" s="79">
        <f>E7-B7</f>
        <v>-8859.476529000007</v>
      </c>
      <c r="D7" s="32"/>
      <c r="E7" s="22">
        <v>52473.09</v>
      </c>
      <c r="F7" s="33">
        <f>B7*1</f>
        <v>61332.566529</v>
      </c>
      <c r="G7" s="40">
        <f>8.78*3471</f>
        <v>30475.379999999997</v>
      </c>
      <c r="H7" s="66">
        <f>F7-G7+C7</f>
        <v>21997.71</v>
      </c>
      <c r="I7" s="67" t="s">
        <v>28</v>
      </c>
      <c r="J7" s="68">
        <f>1.15*3471</f>
        <v>3991.6499999999996</v>
      </c>
    </row>
    <row r="8" spans="1:10" ht="12.75">
      <c r="A8" s="250"/>
      <c r="B8" s="82"/>
      <c r="C8" s="83"/>
      <c r="D8" s="83"/>
      <c r="E8" s="84"/>
      <c r="F8" s="85"/>
      <c r="G8" s="83"/>
      <c r="H8" s="83"/>
      <c r="I8" s="100" t="s">
        <v>34</v>
      </c>
      <c r="J8" s="25">
        <f>1.21*3471</f>
        <v>4199.91</v>
      </c>
    </row>
    <row r="9" spans="1:10" ht="12.75">
      <c r="A9" s="250"/>
      <c r="B9" s="86"/>
      <c r="C9" s="87"/>
      <c r="D9" s="87"/>
      <c r="E9" s="88"/>
      <c r="F9" s="89"/>
      <c r="G9" s="87"/>
      <c r="H9" s="87"/>
      <c r="I9" s="100" t="s">
        <v>33</v>
      </c>
      <c r="J9" s="25">
        <f>2.62*3471</f>
        <v>9094.02</v>
      </c>
    </row>
    <row r="10" spans="1:10" ht="23.25" customHeight="1">
      <c r="A10" s="250"/>
      <c r="B10" s="86"/>
      <c r="C10" s="87"/>
      <c r="D10" s="87"/>
      <c r="E10" s="88"/>
      <c r="F10" s="89"/>
      <c r="G10" s="87"/>
      <c r="H10" s="87"/>
      <c r="I10" s="4" t="s">
        <v>35</v>
      </c>
      <c r="J10" s="16">
        <v>625</v>
      </c>
    </row>
    <row r="11" spans="1:10" ht="12.75" customHeight="1">
      <c r="A11" s="250"/>
      <c r="B11" s="86"/>
      <c r="C11" s="87"/>
      <c r="D11" s="87"/>
      <c r="E11" s="88"/>
      <c r="F11" s="89"/>
      <c r="G11" s="87"/>
      <c r="H11" s="87"/>
      <c r="I11" s="101" t="s">
        <v>44</v>
      </c>
      <c r="J11" s="102">
        <v>749</v>
      </c>
    </row>
    <row r="12" spans="1:10" ht="13.5" thickBot="1">
      <c r="A12" s="250"/>
      <c r="B12" s="86"/>
      <c r="C12" s="87"/>
      <c r="D12" s="87"/>
      <c r="E12" s="88"/>
      <c r="F12" s="89"/>
      <c r="G12" s="87"/>
      <c r="H12" s="87"/>
      <c r="I12" s="4" t="s">
        <v>82</v>
      </c>
      <c r="J12" s="102">
        <v>670</v>
      </c>
    </row>
    <row r="13" spans="1:10" ht="13.5" thickBot="1">
      <c r="A13" s="249" t="s">
        <v>10</v>
      </c>
      <c r="B13" s="9">
        <f>17.669999*3471</f>
        <v>61332.566529</v>
      </c>
      <c r="C13" s="79">
        <f>E13-B13</f>
        <v>-3193.086529</v>
      </c>
      <c r="D13" s="39"/>
      <c r="E13" s="12">
        <v>58139.48</v>
      </c>
      <c r="F13" s="40">
        <f>B13*1</f>
        <v>61332.566529</v>
      </c>
      <c r="G13" s="40">
        <f>8.78*3471</f>
        <v>30475.379999999997</v>
      </c>
      <c r="H13" s="12">
        <f>F13-G13+C13</f>
        <v>27664.100000000006</v>
      </c>
      <c r="I13" s="70" t="s">
        <v>28</v>
      </c>
      <c r="J13" s="68">
        <f>1.15*3471</f>
        <v>3991.6499999999996</v>
      </c>
    </row>
    <row r="14" spans="1:10" ht="12.75">
      <c r="A14" s="250"/>
      <c r="B14" s="86"/>
      <c r="C14" s="87"/>
      <c r="D14" s="87"/>
      <c r="E14" s="88"/>
      <c r="F14" s="89"/>
      <c r="G14" s="87"/>
      <c r="H14" s="88"/>
      <c r="I14" s="35" t="s">
        <v>34</v>
      </c>
      <c r="J14" s="25">
        <f>1.21*3471</f>
        <v>4199.91</v>
      </c>
    </row>
    <row r="15" spans="1:10" ht="12.75">
      <c r="A15" s="250"/>
      <c r="B15" s="86"/>
      <c r="C15" s="87"/>
      <c r="D15" s="87"/>
      <c r="E15" s="88"/>
      <c r="F15" s="89"/>
      <c r="G15" s="87"/>
      <c r="H15" s="88"/>
      <c r="I15" s="35" t="s">
        <v>33</v>
      </c>
      <c r="J15" s="25">
        <f>2.62*3471</f>
        <v>9094.02</v>
      </c>
    </row>
    <row r="16" spans="1:10" ht="24">
      <c r="A16" s="250"/>
      <c r="B16" s="86"/>
      <c r="C16" s="87"/>
      <c r="D16" s="87"/>
      <c r="E16" s="88"/>
      <c r="F16" s="89"/>
      <c r="G16" s="87"/>
      <c r="H16" s="88"/>
      <c r="I16" s="72" t="s">
        <v>45</v>
      </c>
      <c r="J16" s="108">
        <v>90</v>
      </c>
    </row>
    <row r="17" spans="1:10" ht="36">
      <c r="A17" s="250"/>
      <c r="B17" s="86"/>
      <c r="C17" s="87"/>
      <c r="D17" s="87"/>
      <c r="E17" s="88"/>
      <c r="F17" s="89"/>
      <c r="G17" s="87"/>
      <c r="H17" s="88"/>
      <c r="I17" s="72" t="s">
        <v>46</v>
      </c>
      <c r="J17" s="108">
        <v>400</v>
      </c>
    </row>
    <row r="18" spans="1:10" ht="12.75">
      <c r="A18" s="250"/>
      <c r="B18" s="86"/>
      <c r="C18" s="87"/>
      <c r="D18" s="87"/>
      <c r="E18" s="88"/>
      <c r="F18" s="89"/>
      <c r="G18" s="87"/>
      <c r="H18" s="88"/>
      <c r="I18" s="4" t="s">
        <v>47</v>
      </c>
      <c r="J18" s="76">
        <v>50</v>
      </c>
    </row>
    <row r="19" spans="1:10" ht="12.75">
      <c r="A19" s="250"/>
      <c r="B19" s="86"/>
      <c r="C19" s="87"/>
      <c r="D19" s="87"/>
      <c r="E19" s="88"/>
      <c r="F19" s="89"/>
      <c r="G19" s="87"/>
      <c r="H19" s="88"/>
      <c r="I19" s="4" t="s">
        <v>48</v>
      </c>
      <c r="J19" s="108">
        <v>39</v>
      </c>
    </row>
    <row r="20" spans="1:10" ht="13.5" thickBot="1">
      <c r="A20" s="250"/>
      <c r="B20" s="86"/>
      <c r="C20" s="87"/>
      <c r="D20" s="87"/>
      <c r="E20" s="88"/>
      <c r="F20" s="89"/>
      <c r="G20" s="87"/>
      <c r="H20" s="88"/>
      <c r="I20" s="4" t="s">
        <v>53</v>
      </c>
      <c r="J20" s="108">
        <v>600</v>
      </c>
    </row>
    <row r="21" spans="1:10" ht="13.5" thickBot="1">
      <c r="A21" s="249" t="s">
        <v>11</v>
      </c>
      <c r="B21" s="9">
        <f>17.669999*3471</f>
        <v>61332.566529</v>
      </c>
      <c r="C21" s="79">
        <f>E21-B21</f>
        <v>33652.643471</v>
      </c>
      <c r="D21" s="39"/>
      <c r="E21" s="12">
        <v>94985.21</v>
      </c>
      <c r="F21" s="40">
        <f>B21*1</f>
        <v>61332.566529</v>
      </c>
      <c r="G21" s="40">
        <f>8.78*3471</f>
        <v>30475.379999999997</v>
      </c>
      <c r="H21" s="12">
        <f>F21-G21+C21</f>
        <v>64509.83000000001</v>
      </c>
      <c r="I21" s="69" t="s">
        <v>28</v>
      </c>
      <c r="J21" s="68">
        <f>1.15*3471</f>
        <v>3991.6499999999996</v>
      </c>
    </row>
    <row r="22" spans="1:10" ht="12.75">
      <c r="A22" s="250"/>
      <c r="B22" s="86"/>
      <c r="C22" s="87"/>
      <c r="D22" s="87"/>
      <c r="E22" s="88"/>
      <c r="F22" s="89"/>
      <c r="G22" s="87"/>
      <c r="H22" s="88"/>
      <c r="I22" s="35" t="s">
        <v>34</v>
      </c>
      <c r="J22" s="25">
        <f>1.21*3471</f>
        <v>4199.91</v>
      </c>
    </row>
    <row r="23" spans="1:10" ht="12.75">
      <c r="A23" s="250"/>
      <c r="B23" s="86"/>
      <c r="C23" s="87"/>
      <c r="D23" s="87"/>
      <c r="E23" s="88"/>
      <c r="F23" s="89"/>
      <c r="G23" s="87"/>
      <c r="H23" s="88"/>
      <c r="I23" s="35" t="s">
        <v>33</v>
      </c>
      <c r="J23" s="25">
        <f>2.62*3471</f>
        <v>9094.02</v>
      </c>
    </row>
    <row r="24" spans="1:10" ht="24">
      <c r="A24" s="250"/>
      <c r="B24" s="86"/>
      <c r="C24" s="87"/>
      <c r="D24" s="87"/>
      <c r="E24" s="88"/>
      <c r="F24" s="89"/>
      <c r="G24" s="87"/>
      <c r="H24" s="88"/>
      <c r="I24" s="4" t="s">
        <v>30</v>
      </c>
      <c r="J24" s="16">
        <v>1500</v>
      </c>
    </row>
    <row r="25" spans="1:10" ht="13.5" customHeight="1">
      <c r="A25" s="250"/>
      <c r="B25" s="86"/>
      <c r="C25" s="87"/>
      <c r="D25" s="87"/>
      <c r="E25" s="88"/>
      <c r="F25" s="89"/>
      <c r="G25" s="87"/>
      <c r="H25" s="88"/>
      <c r="I25" s="4" t="s">
        <v>49</v>
      </c>
      <c r="J25" s="103">
        <v>292</v>
      </c>
    </row>
    <row r="26" spans="1:10" ht="24.75" thickBot="1">
      <c r="A26" s="250"/>
      <c r="B26" s="86"/>
      <c r="C26" s="87"/>
      <c r="D26" s="87"/>
      <c r="E26" s="88"/>
      <c r="F26" s="89"/>
      <c r="G26" s="87"/>
      <c r="H26" s="88"/>
      <c r="I26" s="4" t="s">
        <v>50</v>
      </c>
      <c r="J26" s="102">
        <v>2993</v>
      </c>
    </row>
    <row r="27" spans="1:10" ht="13.5" thickBot="1">
      <c r="A27" s="249" t="s">
        <v>12</v>
      </c>
      <c r="B27" s="9">
        <f>17.669999*3471</f>
        <v>61332.566529</v>
      </c>
      <c r="C27" s="79">
        <f>E27-B27</f>
        <v>2816.9734709999975</v>
      </c>
      <c r="D27" s="32"/>
      <c r="E27" s="12">
        <v>64149.54</v>
      </c>
      <c r="F27" s="40">
        <f>B27*1</f>
        <v>61332.566529</v>
      </c>
      <c r="G27" s="40">
        <f>8.78*3471</f>
        <v>30475.379999999997</v>
      </c>
      <c r="H27" s="12">
        <f>F27-G27+C27</f>
        <v>33674.16</v>
      </c>
      <c r="I27" s="70" t="s">
        <v>28</v>
      </c>
      <c r="J27" s="68">
        <f>1.15*3471</f>
        <v>3991.6499999999996</v>
      </c>
    </row>
    <row r="28" spans="1:10" ht="12.75">
      <c r="A28" s="250"/>
      <c r="B28" s="82"/>
      <c r="C28" s="83"/>
      <c r="D28" s="83"/>
      <c r="E28" s="84"/>
      <c r="F28" s="85"/>
      <c r="G28" s="83"/>
      <c r="H28" s="84"/>
      <c r="I28" s="35" t="s">
        <v>34</v>
      </c>
      <c r="J28" s="25">
        <f>1.21*3471</f>
        <v>4199.91</v>
      </c>
    </row>
    <row r="29" spans="1:10" ht="12.75">
      <c r="A29" s="250"/>
      <c r="B29" s="86"/>
      <c r="C29" s="87"/>
      <c r="D29" s="87"/>
      <c r="E29" s="88"/>
      <c r="F29" s="89"/>
      <c r="G29" s="87"/>
      <c r="H29" s="88"/>
      <c r="I29" s="35" t="s">
        <v>33</v>
      </c>
      <c r="J29" s="25">
        <f>2.62*3471</f>
        <v>9094.02</v>
      </c>
    </row>
    <row r="30" spans="1:10" ht="12.75">
      <c r="A30" s="250"/>
      <c r="B30" s="90"/>
      <c r="C30" s="87"/>
      <c r="D30" s="87"/>
      <c r="E30" s="88"/>
      <c r="F30" s="89"/>
      <c r="G30" s="87"/>
      <c r="H30" s="88"/>
      <c r="I30" s="6" t="s">
        <v>51</v>
      </c>
      <c r="J30" s="19">
        <v>165</v>
      </c>
    </row>
    <row r="31" spans="1:10" ht="13.5" customHeight="1">
      <c r="A31" s="250"/>
      <c r="B31" s="90"/>
      <c r="C31" s="87"/>
      <c r="D31" s="87"/>
      <c r="E31" s="88"/>
      <c r="F31" s="89"/>
      <c r="G31" s="87"/>
      <c r="H31" s="88"/>
      <c r="I31" s="4" t="s">
        <v>83</v>
      </c>
      <c r="J31" s="19">
        <v>320</v>
      </c>
    </row>
    <row r="32" spans="1:10" ht="12.75">
      <c r="A32" s="250"/>
      <c r="B32" s="90"/>
      <c r="C32" s="87"/>
      <c r="D32" s="87"/>
      <c r="E32" s="88"/>
      <c r="F32" s="89"/>
      <c r="G32" s="87"/>
      <c r="H32" s="88"/>
      <c r="I32" s="4" t="s">
        <v>52</v>
      </c>
      <c r="J32" s="104">
        <v>470</v>
      </c>
    </row>
    <row r="33" spans="1:10" ht="12.75">
      <c r="A33" s="250"/>
      <c r="B33" s="90"/>
      <c r="C33" s="87"/>
      <c r="D33" s="87"/>
      <c r="E33" s="88"/>
      <c r="F33" s="89"/>
      <c r="G33" s="87"/>
      <c r="H33" s="88"/>
      <c r="I33" s="72" t="s">
        <v>54</v>
      </c>
      <c r="J33" s="16">
        <f>22*15</f>
        <v>330</v>
      </c>
    </row>
    <row r="34" spans="1:10" ht="12.75">
      <c r="A34" s="250"/>
      <c r="B34" s="90"/>
      <c r="C34" s="87"/>
      <c r="D34" s="87"/>
      <c r="E34" s="88"/>
      <c r="F34" s="89"/>
      <c r="G34" s="87"/>
      <c r="H34" s="88"/>
      <c r="I34" s="72" t="s">
        <v>29</v>
      </c>
      <c r="J34" s="16">
        <v>450</v>
      </c>
    </row>
    <row r="35" spans="1:10" ht="13.5" customHeight="1" thickBot="1">
      <c r="A35" s="251"/>
      <c r="B35" s="94"/>
      <c r="C35" s="91"/>
      <c r="D35" s="91"/>
      <c r="E35" s="92"/>
      <c r="F35" s="93"/>
      <c r="G35" s="91"/>
      <c r="H35" s="92"/>
      <c r="I35" s="115" t="s">
        <v>86</v>
      </c>
      <c r="J35" s="81">
        <v>449</v>
      </c>
    </row>
    <row r="36" spans="1:10" ht="13.5" thickBot="1">
      <c r="A36" s="252" t="s">
        <v>13</v>
      </c>
      <c r="B36" s="9">
        <f>17.669999*3471</f>
        <v>61332.566529</v>
      </c>
      <c r="C36" s="79">
        <f>E36-B36</f>
        <v>-13691.476529000007</v>
      </c>
      <c r="D36" s="39"/>
      <c r="E36" s="12">
        <v>47641.09</v>
      </c>
      <c r="F36" s="40">
        <f>B36*1</f>
        <v>61332.566529</v>
      </c>
      <c r="G36" s="40">
        <f>8.78*3471</f>
        <v>30475.379999999997</v>
      </c>
      <c r="H36" s="12">
        <f>F36-G36+C36</f>
        <v>17165.71</v>
      </c>
      <c r="I36" s="69" t="s">
        <v>28</v>
      </c>
      <c r="J36" s="68">
        <f>1.15*3471</f>
        <v>3991.6499999999996</v>
      </c>
    </row>
    <row r="37" spans="1:10" ht="12.75">
      <c r="A37" s="256"/>
      <c r="B37" s="82"/>
      <c r="C37" s="83"/>
      <c r="D37" s="83"/>
      <c r="E37" s="84"/>
      <c r="F37" s="85"/>
      <c r="G37" s="83"/>
      <c r="H37" s="84"/>
      <c r="I37" s="35" t="s">
        <v>34</v>
      </c>
      <c r="J37" s="25">
        <f>1.21*3471</f>
        <v>4199.91</v>
      </c>
    </row>
    <row r="38" spans="1:10" ht="13.5" thickBot="1">
      <c r="A38" s="262"/>
      <c r="B38" s="116"/>
      <c r="C38" s="91"/>
      <c r="D38" s="91"/>
      <c r="E38" s="92"/>
      <c r="F38" s="93"/>
      <c r="G38" s="91"/>
      <c r="H38" s="92"/>
      <c r="I38" s="117" t="s">
        <v>33</v>
      </c>
      <c r="J38" s="118">
        <f>2.62*3471</f>
        <v>9094.02</v>
      </c>
    </row>
    <row r="39" spans="1:10" ht="13.5" thickBot="1">
      <c r="A39" s="249" t="s">
        <v>14</v>
      </c>
      <c r="B39" s="9">
        <f>17.669999*3471</f>
        <v>61332.566529</v>
      </c>
      <c r="C39" s="79">
        <f>E39-B39</f>
        <v>-6095.5365290000045</v>
      </c>
      <c r="D39" s="39"/>
      <c r="E39" s="12">
        <v>55237.03</v>
      </c>
      <c r="F39" s="40">
        <f>B39*1</f>
        <v>61332.566529</v>
      </c>
      <c r="G39" s="40">
        <f>8.78*3471</f>
        <v>30475.379999999997</v>
      </c>
      <c r="H39" s="12">
        <f>F39-G39+C39</f>
        <v>24761.65</v>
      </c>
      <c r="I39" s="70" t="s">
        <v>28</v>
      </c>
      <c r="J39" s="68">
        <f>1.15*3471</f>
        <v>3991.6499999999996</v>
      </c>
    </row>
    <row r="40" spans="1:10" ht="12.75">
      <c r="A40" s="250"/>
      <c r="B40" s="86"/>
      <c r="C40" s="87"/>
      <c r="D40" s="87"/>
      <c r="E40" s="88"/>
      <c r="F40" s="89"/>
      <c r="G40" s="87"/>
      <c r="H40" s="88"/>
      <c r="I40" s="35" t="s">
        <v>34</v>
      </c>
      <c r="J40" s="25">
        <f>1.21*3471</f>
        <v>4199.91</v>
      </c>
    </row>
    <row r="41" spans="1:10" ht="12.75">
      <c r="A41" s="250"/>
      <c r="B41" s="86"/>
      <c r="C41" s="87"/>
      <c r="D41" s="87"/>
      <c r="E41" s="88"/>
      <c r="F41" s="89"/>
      <c r="G41" s="87"/>
      <c r="H41" s="88"/>
      <c r="I41" s="35" t="s">
        <v>33</v>
      </c>
      <c r="J41" s="25">
        <f>2.62*3471</f>
        <v>9094.02</v>
      </c>
    </row>
    <row r="42" spans="1:10" ht="12.75">
      <c r="A42" s="250"/>
      <c r="B42" s="86"/>
      <c r="C42" s="87"/>
      <c r="D42" s="87"/>
      <c r="E42" s="88"/>
      <c r="F42" s="89"/>
      <c r="G42" s="87"/>
      <c r="H42" s="88"/>
      <c r="I42" s="73" t="s">
        <v>56</v>
      </c>
      <c r="J42" s="19">
        <v>1078</v>
      </c>
    </row>
    <row r="43" spans="1:10" ht="12.75">
      <c r="A43" s="250"/>
      <c r="B43" s="86"/>
      <c r="C43" s="87"/>
      <c r="D43" s="87"/>
      <c r="E43" s="88"/>
      <c r="F43" s="89"/>
      <c r="G43" s="87"/>
      <c r="H43" s="88"/>
      <c r="I43" s="4" t="s">
        <v>84</v>
      </c>
      <c r="J43" s="19">
        <v>340</v>
      </c>
    </row>
    <row r="44" spans="1:10" ht="14.25" customHeight="1" thickBot="1">
      <c r="A44" s="250"/>
      <c r="B44" s="90"/>
      <c r="C44" s="87"/>
      <c r="D44" s="87"/>
      <c r="E44" s="88"/>
      <c r="F44" s="89"/>
      <c r="G44" s="87"/>
      <c r="H44" s="88"/>
      <c r="I44" s="38" t="s">
        <v>55</v>
      </c>
      <c r="J44" s="108">
        <v>30</v>
      </c>
    </row>
    <row r="45" spans="1:10" ht="13.5" thickBot="1">
      <c r="A45" s="249" t="s">
        <v>15</v>
      </c>
      <c r="B45" s="9">
        <f>18.71*3471.0015</f>
        <v>64942.438065</v>
      </c>
      <c r="C45" s="79">
        <f>E45-B45</f>
        <v>12401.441935000003</v>
      </c>
      <c r="D45" s="32"/>
      <c r="E45" s="12">
        <v>77343.88</v>
      </c>
      <c r="F45" s="40">
        <f>B45*1</f>
        <v>64942.438065</v>
      </c>
      <c r="G45" s="40">
        <f>(2.86+3.89+0.26+1.8)*3471</f>
        <v>30579.510000000002</v>
      </c>
      <c r="H45" s="12">
        <f>F45-G45+C45</f>
        <v>46764.37</v>
      </c>
      <c r="I45" s="70" t="s">
        <v>28</v>
      </c>
      <c r="J45" s="68">
        <f>1.15*3471</f>
        <v>3991.6499999999996</v>
      </c>
    </row>
    <row r="46" spans="1:10" ht="12.75">
      <c r="A46" s="250"/>
      <c r="B46" s="82"/>
      <c r="C46" s="83"/>
      <c r="D46" s="83"/>
      <c r="E46" s="84"/>
      <c r="F46" s="85"/>
      <c r="G46" s="83"/>
      <c r="H46" s="84"/>
      <c r="I46" s="35" t="s">
        <v>34</v>
      </c>
      <c r="J46" s="25">
        <f>1.28*3471</f>
        <v>4442.88</v>
      </c>
    </row>
    <row r="47" spans="1:10" ht="12.75">
      <c r="A47" s="250"/>
      <c r="B47" s="86"/>
      <c r="C47" s="87"/>
      <c r="D47" s="87"/>
      <c r="E47" s="88"/>
      <c r="F47" s="89"/>
      <c r="G47" s="87"/>
      <c r="H47" s="88"/>
      <c r="I47" s="35" t="s">
        <v>33</v>
      </c>
      <c r="J47" s="25">
        <f>2.78*3471</f>
        <v>9649.38</v>
      </c>
    </row>
    <row r="48" spans="1:10" ht="24">
      <c r="A48" s="250"/>
      <c r="B48" s="90"/>
      <c r="C48" s="87"/>
      <c r="D48" s="87"/>
      <c r="E48" s="88"/>
      <c r="F48" s="89"/>
      <c r="G48" s="87"/>
      <c r="H48" s="88"/>
      <c r="I48" s="110" t="s">
        <v>57</v>
      </c>
      <c r="J48" s="19">
        <v>13868</v>
      </c>
    </row>
    <row r="49" spans="1:10" ht="24">
      <c r="A49" s="250"/>
      <c r="B49" s="90"/>
      <c r="C49" s="87"/>
      <c r="D49" s="87"/>
      <c r="E49" s="88"/>
      <c r="F49" s="89"/>
      <c r="G49" s="87"/>
      <c r="H49" s="88"/>
      <c r="I49" s="110" t="s">
        <v>58</v>
      </c>
      <c r="J49" s="19">
        <v>90</v>
      </c>
    </row>
    <row r="50" spans="1:10" ht="24">
      <c r="A50" s="250"/>
      <c r="B50" s="90"/>
      <c r="C50" s="87"/>
      <c r="D50" s="87"/>
      <c r="E50" s="88"/>
      <c r="F50" s="89"/>
      <c r="G50" s="87"/>
      <c r="H50" s="88"/>
      <c r="I50" s="6" t="s">
        <v>59</v>
      </c>
      <c r="J50" s="19">
        <v>190</v>
      </c>
    </row>
    <row r="51" spans="1:10" ht="12.75">
      <c r="A51" s="250"/>
      <c r="B51" s="90"/>
      <c r="C51" s="87"/>
      <c r="D51" s="87"/>
      <c r="E51" s="88"/>
      <c r="F51" s="89"/>
      <c r="G51" s="87"/>
      <c r="H51" s="88"/>
      <c r="I51" s="6" t="s">
        <v>43</v>
      </c>
      <c r="J51" s="15">
        <f>1356*228.7</f>
        <v>310117.2</v>
      </c>
    </row>
    <row r="52" spans="1:10" ht="12.75">
      <c r="A52" s="250"/>
      <c r="B52" s="90"/>
      <c r="C52" s="87"/>
      <c r="D52" s="87"/>
      <c r="E52" s="88"/>
      <c r="F52" s="89"/>
      <c r="G52" s="87"/>
      <c r="H52" s="88"/>
      <c r="I52" s="109" t="s">
        <v>31</v>
      </c>
      <c r="J52" s="19">
        <v>9106</v>
      </c>
    </row>
    <row r="53" spans="1:10" ht="12.75">
      <c r="A53" s="250"/>
      <c r="B53" s="90"/>
      <c r="C53" s="87"/>
      <c r="D53" s="87"/>
      <c r="E53" s="88"/>
      <c r="F53" s="89"/>
      <c r="G53" s="87"/>
      <c r="H53" s="88"/>
      <c r="I53" s="4" t="s">
        <v>36</v>
      </c>
      <c r="J53" s="111">
        <f>1200/0.87*1.302</f>
        <v>1795.8620689655174</v>
      </c>
    </row>
    <row r="54" spans="1:10" ht="12.75">
      <c r="A54" s="250"/>
      <c r="B54" s="90"/>
      <c r="C54" s="87"/>
      <c r="D54" s="87"/>
      <c r="E54" s="88"/>
      <c r="F54" s="89"/>
      <c r="G54" s="87"/>
      <c r="H54" s="88"/>
      <c r="I54" s="6" t="s">
        <v>60</v>
      </c>
      <c r="J54" s="14">
        <f>30*3</f>
        <v>90</v>
      </c>
    </row>
    <row r="55" spans="1:10" ht="13.5" thickBot="1">
      <c r="A55" s="251"/>
      <c r="B55" s="94"/>
      <c r="C55" s="91"/>
      <c r="D55" s="91"/>
      <c r="E55" s="92"/>
      <c r="F55" s="93"/>
      <c r="G55" s="91"/>
      <c r="H55" s="92"/>
      <c r="I55" s="112" t="s">
        <v>87</v>
      </c>
      <c r="J55" s="114">
        <v>9030.15</v>
      </c>
    </row>
    <row r="56" spans="1:10" ht="13.5" thickBot="1">
      <c r="A56" s="249" t="s">
        <v>16</v>
      </c>
      <c r="B56" s="9">
        <f>18.71*3471.0015</f>
        <v>64942.438065</v>
      </c>
      <c r="C56" s="79">
        <f>E56-B56</f>
        <v>-5211.378065000004</v>
      </c>
      <c r="D56" s="32"/>
      <c r="E56" s="105">
        <v>59731.06</v>
      </c>
      <c r="F56" s="40">
        <f>B56*1</f>
        <v>64942.438065</v>
      </c>
      <c r="G56" s="40">
        <f>(2.86+3.89+0.26+1.8)*3471</f>
        <v>30579.510000000002</v>
      </c>
      <c r="H56" s="12">
        <f>F56-G56+C56</f>
        <v>29151.549999999996</v>
      </c>
      <c r="I56" s="69" t="s">
        <v>28</v>
      </c>
      <c r="J56" s="68">
        <f>1.15*3471</f>
        <v>3991.6499999999996</v>
      </c>
    </row>
    <row r="57" spans="1:10" ht="12.75">
      <c r="A57" s="250"/>
      <c r="B57" s="82"/>
      <c r="C57" s="83"/>
      <c r="D57" s="83"/>
      <c r="E57" s="84"/>
      <c r="F57" s="85"/>
      <c r="G57" s="83"/>
      <c r="H57" s="84"/>
      <c r="I57" s="35" t="s">
        <v>34</v>
      </c>
      <c r="J57" s="25">
        <f>1.28*3471</f>
        <v>4442.88</v>
      </c>
    </row>
    <row r="58" spans="1:10" ht="12.75">
      <c r="A58" s="250"/>
      <c r="B58" s="86"/>
      <c r="C58" s="87"/>
      <c r="D58" s="87"/>
      <c r="E58" s="88"/>
      <c r="F58" s="89"/>
      <c r="G58" s="87"/>
      <c r="H58" s="88"/>
      <c r="I58" s="35" t="s">
        <v>33</v>
      </c>
      <c r="J58" s="25">
        <f>2.78*3471</f>
        <v>9649.38</v>
      </c>
    </row>
    <row r="59" spans="1:10" ht="12.75">
      <c r="A59" s="250"/>
      <c r="B59" s="90"/>
      <c r="C59" s="87"/>
      <c r="D59" s="87"/>
      <c r="E59" s="88"/>
      <c r="F59" s="89"/>
      <c r="G59" s="87"/>
      <c r="H59" s="88"/>
      <c r="I59" s="37" t="s">
        <v>61</v>
      </c>
      <c r="J59" s="19">
        <v>21518</v>
      </c>
    </row>
    <row r="60" spans="1:10" ht="12.75">
      <c r="A60" s="250"/>
      <c r="B60" s="90"/>
      <c r="C60" s="87"/>
      <c r="D60" s="87"/>
      <c r="E60" s="88"/>
      <c r="F60" s="89"/>
      <c r="G60" s="87"/>
      <c r="H60" s="88"/>
      <c r="I60" s="6" t="s">
        <v>62</v>
      </c>
      <c r="J60" s="75">
        <v>1360</v>
      </c>
    </row>
    <row r="61" spans="1:10" ht="13.5" thickBot="1">
      <c r="A61" s="250"/>
      <c r="B61" s="90"/>
      <c r="C61" s="87"/>
      <c r="D61" s="87"/>
      <c r="E61" s="88"/>
      <c r="F61" s="89"/>
      <c r="G61" s="87"/>
      <c r="H61" s="88"/>
      <c r="I61" s="37" t="s">
        <v>63</v>
      </c>
      <c r="J61" s="75">
        <v>803</v>
      </c>
    </row>
    <row r="62" spans="1:10" ht="13.5" thickBot="1">
      <c r="A62" s="249" t="s">
        <v>17</v>
      </c>
      <c r="B62" s="9">
        <f>18.71*3471.0015</f>
        <v>64942.438065</v>
      </c>
      <c r="C62" s="79">
        <f>E62-B62</f>
        <v>-1049.5380650000006</v>
      </c>
      <c r="D62" s="39"/>
      <c r="E62" s="113">
        <v>63892.9</v>
      </c>
      <c r="F62" s="40">
        <f>B62*1</f>
        <v>64942.438065</v>
      </c>
      <c r="G62" s="40">
        <f>(2.86+3.89+0.26+1.8)*3471</f>
        <v>30579.510000000002</v>
      </c>
      <c r="H62" s="12">
        <f>F62-G62+C62</f>
        <v>33313.39</v>
      </c>
      <c r="I62" s="70" t="s">
        <v>28</v>
      </c>
      <c r="J62" s="68">
        <f>1.15*3471</f>
        <v>3991.6499999999996</v>
      </c>
    </row>
    <row r="63" spans="1:10" ht="12.75">
      <c r="A63" s="250"/>
      <c r="B63" s="82"/>
      <c r="C63" s="83"/>
      <c r="D63" s="83"/>
      <c r="E63" s="84"/>
      <c r="F63" s="85"/>
      <c r="G63" s="83"/>
      <c r="H63" s="84"/>
      <c r="I63" s="35" t="s">
        <v>34</v>
      </c>
      <c r="J63" s="25">
        <f>1.28*3471</f>
        <v>4442.88</v>
      </c>
    </row>
    <row r="64" spans="1:10" ht="12.75">
      <c r="A64" s="250"/>
      <c r="B64" s="86"/>
      <c r="C64" s="87"/>
      <c r="D64" s="87"/>
      <c r="E64" s="88"/>
      <c r="F64" s="89"/>
      <c r="G64" s="87"/>
      <c r="H64" s="88"/>
      <c r="I64" s="35" t="s">
        <v>33</v>
      </c>
      <c r="J64" s="25">
        <f>2.78*3471</f>
        <v>9649.38</v>
      </c>
    </row>
    <row r="65" spans="1:10" ht="24">
      <c r="A65" s="250"/>
      <c r="B65" s="86"/>
      <c r="C65" s="87"/>
      <c r="D65" s="87"/>
      <c r="E65" s="88"/>
      <c r="F65" s="89"/>
      <c r="G65" s="87"/>
      <c r="H65" s="88"/>
      <c r="I65" s="72" t="s">
        <v>65</v>
      </c>
      <c r="J65" s="107">
        <v>449</v>
      </c>
    </row>
    <row r="66" spans="1:10" ht="13.5" thickBot="1">
      <c r="A66" s="251"/>
      <c r="B66" s="94"/>
      <c r="C66" s="91"/>
      <c r="D66" s="91"/>
      <c r="E66" s="92"/>
      <c r="F66" s="93"/>
      <c r="G66" s="91"/>
      <c r="H66" s="92"/>
      <c r="I66" s="4" t="s">
        <v>64</v>
      </c>
      <c r="J66" s="18">
        <v>470</v>
      </c>
    </row>
    <row r="67" spans="1:10" ht="13.5" thickBot="1">
      <c r="A67" s="252" t="s">
        <v>18</v>
      </c>
      <c r="B67" s="9">
        <f>18.71*3471.0015</f>
        <v>64942.438065</v>
      </c>
      <c r="C67" s="79">
        <f>E67-B67</f>
        <v>7078.811934999998</v>
      </c>
      <c r="D67" s="32"/>
      <c r="E67" s="12">
        <v>72021.25</v>
      </c>
      <c r="F67" s="40">
        <f>B67*1</f>
        <v>64942.438065</v>
      </c>
      <c r="G67" s="40">
        <f>(2.86+3.89+0.26+1.8)*3471</f>
        <v>30579.510000000002</v>
      </c>
      <c r="H67" s="12">
        <f>F67-G67+C67</f>
        <v>41441.74</v>
      </c>
      <c r="I67" s="70" t="s">
        <v>28</v>
      </c>
      <c r="J67" s="68">
        <f>1.15*3471</f>
        <v>3991.6499999999996</v>
      </c>
    </row>
    <row r="68" spans="1:10" ht="12.75">
      <c r="A68" s="256"/>
      <c r="B68" s="82"/>
      <c r="C68" s="20"/>
      <c r="D68" s="20"/>
      <c r="E68" s="21"/>
      <c r="F68" s="34"/>
      <c r="G68" s="83"/>
      <c r="H68" s="84"/>
      <c r="I68" s="35" t="s">
        <v>34</v>
      </c>
      <c r="J68" s="25">
        <f>1.28*3471</f>
        <v>4442.88</v>
      </c>
    </row>
    <row r="69" spans="1:10" ht="12.75">
      <c r="A69" s="256"/>
      <c r="B69" s="86"/>
      <c r="C69" s="23"/>
      <c r="D69" s="23"/>
      <c r="E69" s="13"/>
      <c r="F69" s="36"/>
      <c r="G69" s="87"/>
      <c r="H69" s="88"/>
      <c r="I69" s="35" t="s">
        <v>33</v>
      </c>
      <c r="J69" s="25">
        <f>2.78*3471</f>
        <v>9649.38</v>
      </c>
    </row>
    <row r="70" spans="1:10" ht="12.75">
      <c r="A70" s="256"/>
      <c r="B70" s="86"/>
      <c r="C70" s="23"/>
      <c r="D70" s="23"/>
      <c r="E70" s="13"/>
      <c r="F70" s="36"/>
      <c r="G70" s="87"/>
      <c r="H70" s="88"/>
      <c r="I70" s="37" t="s">
        <v>66</v>
      </c>
      <c r="J70" s="102">
        <v>621</v>
      </c>
    </row>
    <row r="71" spans="1:10" ht="24">
      <c r="A71" s="256"/>
      <c r="B71" s="86"/>
      <c r="C71" s="23"/>
      <c r="D71" s="23"/>
      <c r="E71" s="13"/>
      <c r="F71" s="36"/>
      <c r="G71" s="87"/>
      <c r="H71" s="88"/>
      <c r="I71" s="37" t="s">
        <v>72</v>
      </c>
      <c r="J71" s="102">
        <v>190</v>
      </c>
    </row>
    <row r="72" spans="1:10" ht="12.75">
      <c r="A72" s="256"/>
      <c r="B72" s="86"/>
      <c r="C72" s="23"/>
      <c r="D72" s="23"/>
      <c r="E72" s="13"/>
      <c r="F72" s="36"/>
      <c r="G72" s="87"/>
      <c r="H72" s="88"/>
      <c r="I72" s="35" t="s">
        <v>67</v>
      </c>
      <c r="J72" s="16">
        <v>494</v>
      </c>
    </row>
    <row r="73" spans="1:10" ht="13.5" thickBot="1">
      <c r="A73" s="262"/>
      <c r="B73" s="116"/>
      <c r="C73" s="41"/>
      <c r="D73" s="41"/>
      <c r="E73" s="42"/>
      <c r="F73" s="43"/>
      <c r="G73" s="91"/>
      <c r="H73" s="92"/>
      <c r="I73" s="11" t="s">
        <v>68</v>
      </c>
      <c r="J73" s="81">
        <v>10</v>
      </c>
    </row>
    <row r="74" spans="1:10" ht="12.75">
      <c r="A74" s="252" t="s">
        <v>18</v>
      </c>
      <c r="B74" s="82"/>
      <c r="C74" s="20"/>
      <c r="D74" s="20"/>
      <c r="E74" s="21"/>
      <c r="F74" s="34"/>
      <c r="G74" s="83"/>
      <c r="H74" s="84"/>
      <c r="I74" s="69" t="s">
        <v>69</v>
      </c>
      <c r="J74" s="124">
        <v>2457</v>
      </c>
    </row>
    <row r="75" spans="1:10" ht="13.5" thickBot="1">
      <c r="A75" s="262"/>
      <c r="B75" s="94"/>
      <c r="C75" s="41"/>
      <c r="D75" s="41"/>
      <c r="E75" s="42"/>
      <c r="F75" s="43"/>
      <c r="G75" s="125"/>
      <c r="H75" s="92"/>
      <c r="I75" s="8" t="s">
        <v>85</v>
      </c>
      <c r="J75" s="77">
        <v>470</v>
      </c>
    </row>
    <row r="76" spans="1:10" ht="13.5" thickBot="1">
      <c r="A76" s="249" t="s">
        <v>19</v>
      </c>
      <c r="B76" s="9">
        <f>18.71*3471.0015</f>
        <v>64942.438065</v>
      </c>
      <c r="C76" s="79">
        <f>E76-B76</f>
        <v>-4828.698065000004</v>
      </c>
      <c r="D76" s="32"/>
      <c r="E76" s="12">
        <v>60113.74</v>
      </c>
      <c r="F76" s="40">
        <f>B76*1</f>
        <v>64942.438065</v>
      </c>
      <c r="G76" s="40">
        <f>(2.86+3.89+0.26+1.8)*3471</f>
        <v>30579.510000000002</v>
      </c>
      <c r="H76" s="12">
        <f>F76-G76+C76</f>
        <v>29534.229999999996</v>
      </c>
      <c r="I76" s="69" t="s">
        <v>28</v>
      </c>
      <c r="J76" s="68">
        <f>1.15*3471</f>
        <v>3991.6499999999996</v>
      </c>
    </row>
    <row r="77" spans="1:10" ht="12.75">
      <c r="A77" s="250"/>
      <c r="B77" s="82"/>
      <c r="C77" s="20"/>
      <c r="D77" s="20"/>
      <c r="E77" s="21"/>
      <c r="F77" s="34"/>
      <c r="G77" s="83"/>
      <c r="H77" s="84"/>
      <c r="I77" s="35" t="s">
        <v>34</v>
      </c>
      <c r="J77" s="25">
        <f>1.28*3471</f>
        <v>4442.88</v>
      </c>
    </row>
    <row r="78" spans="1:10" ht="12.75">
      <c r="A78" s="250"/>
      <c r="B78" s="86"/>
      <c r="C78" s="87"/>
      <c r="D78" s="87"/>
      <c r="E78" s="88"/>
      <c r="F78" s="89"/>
      <c r="G78" s="87"/>
      <c r="H78" s="88"/>
      <c r="I78" s="35" t="s">
        <v>33</v>
      </c>
      <c r="J78" s="25">
        <f>2.78*3471</f>
        <v>9649.38</v>
      </c>
    </row>
    <row r="79" spans="1:10" ht="24">
      <c r="A79" s="250"/>
      <c r="B79" s="86"/>
      <c r="C79" s="87"/>
      <c r="D79" s="87"/>
      <c r="E79" s="88"/>
      <c r="F79" s="89"/>
      <c r="G79" s="87"/>
      <c r="H79" s="88"/>
      <c r="I79" s="37" t="s">
        <v>70</v>
      </c>
      <c r="J79" s="106">
        <f>1700/60*95</f>
        <v>2691.6666666666665</v>
      </c>
    </row>
    <row r="80" spans="1:10" ht="12.75">
      <c r="A80" s="250"/>
      <c r="B80" s="86"/>
      <c r="C80" s="87"/>
      <c r="D80" s="87"/>
      <c r="E80" s="88"/>
      <c r="F80" s="89"/>
      <c r="G80" s="87"/>
      <c r="H80" s="88"/>
      <c r="I80" s="6" t="s">
        <v>71</v>
      </c>
      <c r="J80" s="16">
        <v>10</v>
      </c>
    </row>
    <row r="81" spans="1:10" ht="24">
      <c r="A81" s="250"/>
      <c r="B81" s="86"/>
      <c r="C81" s="87"/>
      <c r="D81" s="87"/>
      <c r="E81" s="88"/>
      <c r="F81" s="89"/>
      <c r="G81" s="87"/>
      <c r="H81" s="88"/>
      <c r="I81" s="37" t="s">
        <v>73</v>
      </c>
      <c r="J81" s="102">
        <v>380</v>
      </c>
    </row>
    <row r="82" spans="1:10" ht="12.75">
      <c r="A82" s="250"/>
      <c r="B82" s="86"/>
      <c r="C82" s="87"/>
      <c r="D82" s="87"/>
      <c r="E82" s="88"/>
      <c r="F82" s="89"/>
      <c r="G82" s="87"/>
      <c r="H82" s="88"/>
      <c r="I82" s="112" t="s">
        <v>74</v>
      </c>
      <c r="J82" s="16">
        <v>230</v>
      </c>
    </row>
    <row r="83" spans="1:10" ht="12.75">
      <c r="A83" s="250"/>
      <c r="B83" s="86"/>
      <c r="C83" s="87"/>
      <c r="D83" s="87"/>
      <c r="E83" s="88"/>
      <c r="F83" s="89"/>
      <c r="G83" s="87"/>
      <c r="H83" s="88"/>
      <c r="I83" s="4" t="s">
        <v>75</v>
      </c>
      <c r="J83" s="16">
        <v>470</v>
      </c>
    </row>
    <row r="84" spans="1:10" ht="13.5" thickBot="1">
      <c r="A84" s="250"/>
      <c r="B84" s="86"/>
      <c r="C84" s="87"/>
      <c r="D84" s="87"/>
      <c r="E84" s="88"/>
      <c r="F84" s="89"/>
      <c r="G84" s="87"/>
      <c r="H84" s="88"/>
      <c r="I84" s="35" t="s">
        <v>76</v>
      </c>
      <c r="J84" s="106">
        <v>748</v>
      </c>
    </row>
    <row r="85" spans="1:10" ht="13.5" thickBot="1">
      <c r="A85" s="249" t="s">
        <v>20</v>
      </c>
      <c r="B85" s="9">
        <f>18.71*3471.0015</f>
        <v>64942.438065</v>
      </c>
      <c r="C85" s="79">
        <f>E85-B85</f>
        <v>9873.311934999998</v>
      </c>
      <c r="D85" s="32"/>
      <c r="E85" s="12">
        <v>74815.75</v>
      </c>
      <c r="F85" s="40">
        <f>B85*1</f>
        <v>64942.438065</v>
      </c>
      <c r="G85" s="40">
        <f>(2.86+3.89+0.26+1.8)*3471</f>
        <v>30579.510000000002</v>
      </c>
      <c r="H85" s="12">
        <f>F85-G85+C85</f>
        <v>44236.24</v>
      </c>
      <c r="I85" s="67" t="s">
        <v>28</v>
      </c>
      <c r="J85" s="68">
        <f>1.15*3471</f>
        <v>3991.6499999999996</v>
      </c>
    </row>
    <row r="86" spans="1:10" ht="12.75">
      <c r="A86" s="250"/>
      <c r="B86" s="82"/>
      <c r="C86" s="83"/>
      <c r="D86" s="83"/>
      <c r="E86" s="84"/>
      <c r="F86" s="89"/>
      <c r="G86" s="87"/>
      <c r="H86" s="88"/>
      <c r="I86" s="120" t="s">
        <v>34</v>
      </c>
      <c r="J86" s="25">
        <f>1.28*3471</f>
        <v>4442.88</v>
      </c>
    </row>
    <row r="87" spans="1:10" ht="12.75">
      <c r="A87" s="250"/>
      <c r="B87" s="86"/>
      <c r="C87" s="87"/>
      <c r="D87" s="87"/>
      <c r="E87" s="88"/>
      <c r="F87" s="89"/>
      <c r="G87" s="87"/>
      <c r="H87" s="88"/>
      <c r="I87" s="120" t="s">
        <v>33</v>
      </c>
      <c r="J87" s="25">
        <f>2.78*3471</f>
        <v>9649.38</v>
      </c>
    </row>
    <row r="88" spans="1:10" ht="12.75">
      <c r="A88" s="250"/>
      <c r="B88" s="95"/>
      <c r="C88" s="96"/>
      <c r="D88" s="96"/>
      <c r="E88" s="97"/>
      <c r="F88" s="90"/>
      <c r="G88" s="98"/>
      <c r="H88" s="99"/>
      <c r="I88" s="6" t="s">
        <v>77</v>
      </c>
      <c r="J88" s="15">
        <v>135</v>
      </c>
    </row>
    <row r="89" spans="1:10" ht="12.75">
      <c r="A89" s="250"/>
      <c r="B89" s="95"/>
      <c r="C89" s="96"/>
      <c r="D89" s="96"/>
      <c r="E89" s="97"/>
      <c r="F89" s="90"/>
      <c r="G89" s="98"/>
      <c r="H89" s="99"/>
      <c r="I89" s="7" t="s">
        <v>78</v>
      </c>
      <c r="J89" s="17">
        <v>51</v>
      </c>
    </row>
    <row r="90" spans="1:10" ht="12.75">
      <c r="A90" s="250"/>
      <c r="B90" s="95"/>
      <c r="C90" s="96"/>
      <c r="D90" s="96"/>
      <c r="E90" s="97"/>
      <c r="F90" s="90"/>
      <c r="G90" s="98"/>
      <c r="H90" s="99"/>
      <c r="I90" s="121" t="s">
        <v>79</v>
      </c>
      <c r="J90" s="17">
        <v>450</v>
      </c>
    </row>
    <row r="91" spans="1:10" ht="48">
      <c r="A91" s="250"/>
      <c r="B91" s="95"/>
      <c r="C91" s="96"/>
      <c r="D91" s="96"/>
      <c r="E91" s="97"/>
      <c r="F91" s="90"/>
      <c r="G91" s="98"/>
      <c r="H91" s="99"/>
      <c r="I91" s="119" t="s">
        <v>80</v>
      </c>
      <c r="J91" s="75">
        <v>4811</v>
      </c>
    </row>
    <row r="92" spans="1:10" ht="12.75">
      <c r="A92" s="250"/>
      <c r="B92" s="95"/>
      <c r="C92" s="96"/>
      <c r="D92" s="96"/>
      <c r="E92" s="97"/>
      <c r="F92" s="90"/>
      <c r="G92" s="98"/>
      <c r="H92" s="99"/>
      <c r="I92" s="7" t="s">
        <v>81</v>
      </c>
      <c r="J92" s="17">
        <v>102</v>
      </c>
    </row>
    <row r="93" spans="1:10" ht="24.75" thickBot="1">
      <c r="A93" s="250"/>
      <c r="B93" s="95"/>
      <c r="C93" s="96"/>
      <c r="D93" s="96"/>
      <c r="E93" s="97"/>
      <c r="F93" s="90"/>
      <c r="G93" s="98"/>
      <c r="H93" s="99"/>
      <c r="I93" s="122" t="s">
        <v>37</v>
      </c>
      <c r="J93" s="123">
        <f>1700/60*40</f>
        <v>1133.3333333333333</v>
      </c>
    </row>
    <row r="94" spans="1:10" ht="13.5" thickBot="1">
      <c r="A94" s="3" t="s">
        <v>21</v>
      </c>
      <c r="B94" s="45">
        <f>SUM(B7:B85)</f>
        <v>757650.027564</v>
      </c>
      <c r="C94" s="46">
        <f>SUM(C7:C85)</f>
        <v>22893.99243599997</v>
      </c>
      <c r="D94" s="46"/>
      <c r="E94" s="47">
        <f>SUM(E7:E93)</f>
        <v>780544.02</v>
      </c>
      <c r="F94" s="48">
        <f>SUM(F7:F85)</f>
        <v>757650.027564</v>
      </c>
      <c r="G94" s="48">
        <f>SUM(G7:G85)</f>
        <v>366329.34</v>
      </c>
      <c r="H94" s="49">
        <f>SUM(H7:H85)</f>
        <v>414214.68</v>
      </c>
      <c r="I94" s="50"/>
      <c r="J94" s="51"/>
    </row>
    <row r="95" spans="1:10" ht="13.5" thickBot="1">
      <c r="A95" s="2"/>
      <c r="B95" s="52"/>
      <c r="C95" s="53"/>
      <c r="D95" s="53"/>
      <c r="E95" s="54"/>
      <c r="F95" s="55"/>
      <c r="G95" s="55"/>
      <c r="H95" s="55"/>
      <c r="I95" s="56" t="s">
        <v>22</v>
      </c>
      <c r="J95" s="57">
        <f>SUM(J7:J93)</f>
        <v>608198.1520689657</v>
      </c>
    </row>
    <row r="96" spans="1:10" ht="13.5" thickBot="1">
      <c r="A96" s="1"/>
      <c r="B96" s="58"/>
      <c r="C96" s="59"/>
      <c r="D96" s="59"/>
      <c r="E96" s="60"/>
      <c r="F96" s="253"/>
      <c r="G96" s="254"/>
      <c r="H96" s="254"/>
      <c r="I96" s="255"/>
      <c r="J96" s="61"/>
    </row>
    <row r="97" spans="1:10" ht="13.5" thickBot="1">
      <c r="A97" s="62"/>
      <c r="B97" s="62"/>
      <c r="C97" s="62"/>
      <c r="D97" s="62"/>
      <c r="E97" s="62"/>
      <c r="F97" s="62"/>
      <c r="G97" s="62"/>
      <c r="H97" s="62"/>
      <c r="I97" s="63" t="s">
        <v>38</v>
      </c>
      <c r="J97" s="71">
        <f>H94+J6-J95</f>
        <v>105900.64793103433</v>
      </c>
    </row>
    <row r="98" spans="1:10" ht="12.75">
      <c r="A98" s="62"/>
      <c r="B98" s="62"/>
      <c r="C98" s="62"/>
      <c r="D98" s="62"/>
      <c r="E98" s="62"/>
      <c r="F98" s="62"/>
      <c r="G98" s="62"/>
      <c r="H98" s="62"/>
      <c r="I98" s="64"/>
      <c r="J98" s="65"/>
    </row>
    <row r="99" spans="1:10" ht="12.75">
      <c r="A99" s="62"/>
      <c r="B99" s="62"/>
      <c r="C99" s="62"/>
      <c r="D99" s="62"/>
      <c r="E99" s="62"/>
      <c r="F99" s="62"/>
      <c r="G99" s="62"/>
      <c r="H99" s="62"/>
      <c r="I99" s="64"/>
      <c r="J99" s="65"/>
    </row>
    <row r="100" spans="1:10" ht="12.75">
      <c r="A100" s="62"/>
      <c r="B100" s="62"/>
      <c r="C100" s="62"/>
      <c r="D100" s="62"/>
      <c r="E100" s="62"/>
      <c r="F100" s="62"/>
      <c r="G100" s="62"/>
      <c r="H100" s="62"/>
      <c r="I100" s="64"/>
      <c r="J100" s="65"/>
    </row>
    <row r="101" spans="1:10" ht="12.75">
      <c r="A101" s="62"/>
      <c r="B101" s="62"/>
      <c r="C101" s="62"/>
      <c r="D101" s="62"/>
      <c r="E101" s="62"/>
      <c r="F101" s="62"/>
      <c r="G101" s="62"/>
      <c r="H101" s="62"/>
      <c r="I101" s="64"/>
      <c r="J101" s="65"/>
    </row>
    <row r="102" spans="1:10" ht="12.75">
      <c r="A102" s="62"/>
      <c r="B102" s="62"/>
      <c r="C102" s="62"/>
      <c r="D102" s="62"/>
      <c r="E102" s="62"/>
      <c r="F102" s="62"/>
      <c r="G102" s="62"/>
      <c r="H102" s="62"/>
      <c r="I102" s="64"/>
      <c r="J102" s="65"/>
    </row>
    <row r="103" spans="1:10" ht="12.75">
      <c r="A103" s="62"/>
      <c r="B103" s="62"/>
      <c r="C103" s="62"/>
      <c r="D103" s="62"/>
      <c r="E103" s="62"/>
      <c r="F103" s="62"/>
      <c r="G103" s="62"/>
      <c r="H103" s="62"/>
      <c r="I103" s="64"/>
      <c r="J103" s="65"/>
    </row>
    <row r="104" spans="1:10" ht="12.75">
      <c r="A104" s="62"/>
      <c r="B104" s="62"/>
      <c r="C104" s="62"/>
      <c r="D104" s="62"/>
      <c r="E104" s="62"/>
      <c r="F104" s="62"/>
      <c r="G104" s="62"/>
      <c r="H104" s="62"/>
      <c r="I104" s="64"/>
      <c r="J104" s="65"/>
    </row>
    <row r="105" spans="1:10" ht="12.75">
      <c r="A105" s="62"/>
      <c r="B105" s="62"/>
      <c r="C105" s="62"/>
      <c r="D105" s="62"/>
      <c r="E105" s="62"/>
      <c r="F105" s="62"/>
      <c r="G105" s="62"/>
      <c r="H105" s="62"/>
      <c r="I105" s="64"/>
      <c r="J105" s="65"/>
    </row>
    <row r="106" spans="1:10" ht="12.75">
      <c r="A106" s="62"/>
      <c r="B106" s="62"/>
      <c r="C106" s="62"/>
      <c r="D106" s="62"/>
      <c r="E106" s="62"/>
      <c r="F106" s="62"/>
      <c r="G106" s="62"/>
      <c r="H106" s="62"/>
      <c r="I106" s="64"/>
      <c r="J106" s="65"/>
    </row>
    <row r="107" spans="1:10" ht="12.75">
      <c r="A107" s="62"/>
      <c r="B107" s="62"/>
      <c r="C107" s="62"/>
      <c r="D107" s="62"/>
      <c r="E107" s="62"/>
      <c r="F107" s="62"/>
      <c r="G107" s="62"/>
      <c r="H107" s="62"/>
      <c r="I107" s="64"/>
      <c r="J107" s="65"/>
    </row>
    <row r="108" spans="1:10" ht="12.75">
      <c r="A108" s="62"/>
      <c r="B108" s="62"/>
      <c r="C108" s="62"/>
      <c r="D108" s="62"/>
      <c r="E108" s="62"/>
      <c r="F108" s="62"/>
      <c r="G108" s="62"/>
      <c r="H108" s="62"/>
      <c r="I108" s="64"/>
      <c r="J108" s="65"/>
    </row>
    <row r="109" spans="1:10" ht="12.75">
      <c r="A109" s="62"/>
      <c r="B109" s="62"/>
      <c r="C109" s="62"/>
      <c r="D109" s="62"/>
      <c r="E109" s="62"/>
      <c r="F109" s="62"/>
      <c r="G109" s="62"/>
      <c r="H109" s="62"/>
      <c r="I109" s="64"/>
      <c r="J109" s="65"/>
    </row>
    <row r="110" spans="1:10" ht="12.75">
      <c r="A110" s="62"/>
      <c r="B110" s="62"/>
      <c r="C110" s="62"/>
      <c r="D110" s="62"/>
      <c r="E110" s="62"/>
      <c r="F110" s="62"/>
      <c r="G110" s="62"/>
      <c r="H110" s="62"/>
      <c r="I110" s="64"/>
      <c r="J110" s="65"/>
    </row>
    <row r="111" spans="1:10" ht="12.75">
      <c r="A111" s="62"/>
      <c r="B111" s="62"/>
      <c r="C111" s="62"/>
      <c r="D111" s="62"/>
      <c r="E111" s="62"/>
      <c r="F111" s="62"/>
      <c r="G111" s="62"/>
      <c r="H111" s="62"/>
      <c r="I111" s="64"/>
      <c r="J111" s="65"/>
    </row>
    <row r="112" spans="1:10" ht="12.75">
      <c r="A112" s="62"/>
      <c r="B112" s="62"/>
      <c r="C112" s="62"/>
      <c r="D112" s="62"/>
      <c r="E112" s="62"/>
      <c r="F112" s="62"/>
      <c r="G112" s="62"/>
      <c r="H112" s="62"/>
      <c r="I112" s="64"/>
      <c r="J112" s="65"/>
    </row>
    <row r="113" spans="1:10" ht="12.75">
      <c r="A113" s="62"/>
      <c r="B113" s="62"/>
      <c r="C113" s="62"/>
      <c r="D113" s="62"/>
      <c r="E113" s="62"/>
      <c r="F113" s="62"/>
      <c r="G113" s="62"/>
      <c r="H113" s="62"/>
      <c r="I113" s="64"/>
      <c r="J113" s="65"/>
    </row>
    <row r="114" spans="1:10" ht="12.75">
      <c r="A114" s="62"/>
      <c r="B114" s="62"/>
      <c r="C114" s="62"/>
      <c r="D114" s="62"/>
      <c r="E114" s="62"/>
      <c r="F114" s="62"/>
      <c r="G114" s="62"/>
      <c r="H114" s="62"/>
      <c r="I114" s="64"/>
      <c r="J114" s="65"/>
    </row>
    <row r="115" spans="1:10" ht="12.75">
      <c r="A115" s="62"/>
      <c r="B115" s="62"/>
      <c r="C115" s="62"/>
      <c r="D115" s="62"/>
      <c r="E115" s="62"/>
      <c r="F115" s="62"/>
      <c r="G115" s="62"/>
      <c r="H115" s="62"/>
      <c r="I115" s="64"/>
      <c r="J115" s="65"/>
    </row>
    <row r="116" spans="1:10" ht="12.75">
      <c r="A116" s="62"/>
      <c r="B116" s="62"/>
      <c r="C116" s="62"/>
      <c r="D116" s="62"/>
      <c r="E116" s="62"/>
      <c r="F116" s="62"/>
      <c r="G116" s="62"/>
      <c r="H116" s="62"/>
      <c r="I116" s="64"/>
      <c r="J116" s="65"/>
    </row>
    <row r="117" spans="1:10" ht="12.75">
      <c r="A117" s="62"/>
      <c r="B117" s="62"/>
      <c r="C117" s="62"/>
      <c r="D117" s="62"/>
      <c r="E117" s="62"/>
      <c r="F117" s="62"/>
      <c r="G117" s="62"/>
      <c r="H117" s="62"/>
      <c r="I117" s="64"/>
      <c r="J117" s="65"/>
    </row>
    <row r="118" spans="1:10" ht="12.75">
      <c r="A118" s="62"/>
      <c r="B118" s="62"/>
      <c r="C118" s="62"/>
      <c r="D118" s="62"/>
      <c r="E118" s="62"/>
      <c r="F118" s="62"/>
      <c r="G118" s="62"/>
      <c r="H118" s="62"/>
      <c r="I118" s="64"/>
      <c r="J118" s="65"/>
    </row>
    <row r="119" spans="1:10" ht="12.75">
      <c r="A119" s="62"/>
      <c r="B119" s="62"/>
      <c r="C119" s="62"/>
      <c r="D119" s="62"/>
      <c r="E119" s="62"/>
      <c r="F119" s="62"/>
      <c r="G119" s="62"/>
      <c r="H119" s="62"/>
      <c r="I119" s="64"/>
      <c r="J119" s="65"/>
    </row>
    <row r="120" spans="1:10" ht="12.75">
      <c r="A120" s="62"/>
      <c r="B120" s="62"/>
      <c r="C120" s="62"/>
      <c r="D120" s="62"/>
      <c r="E120" s="62"/>
      <c r="F120" s="62"/>
      <c r="G120" s="62"/>
      <c r="H120" s="62"/>
      <c r="I120" s="64"/>
      <c r="J120" s="65"/>
    </row>
    <row r="121" spans="1:10" ht="12.75">
      <c r="A121" s="62"/>
      <c r="B121" s="62"/>
      <c r="C121" s="62"/>
      <c r="D121" s="62"/>
      <c r="E121" s="62"/>
      <c r="F121" s="62"/>
      <c r="G121" s="62"/>
      <c r="H121" s="62"/>
      <c r="I121" s="64"/>
      <c r="J121" s="65"/>
    </row>
    <row r="122" spans="1:10" ht="12.75">
      <c r="A122" s="62"/>
      <c r="B122" s="62"/>
      <c r="C122" s="62"/>
      <c r="D122" s="62"/>
      <c r="E122" s="62"/>
      <c r="F122" s="62"/>
      <c r="G122" s="62"/>
      <c r="H122" s="62"/>
      <c r="I122" s="64"/>
      <c r="J122" s="65"/>
    </row>
    <row r="123" spans="1:10" ht="12.75">
      <c r="A123" s="62"/>
      <c r="B123" s="62"/>
      <c r="C123" s="62"/>
      <c r="D123" s="62"/>
      <c r="E123" s="62"/>
      <c r="F123" s="62"/>
      <c r="G123" s="62"/>
      <c r="H123" s="62"/>
      <c r="I123" s="64"/>
      <c r="J123" s="65"/>
    </row>
    <row r="124" spans="1:10" ht="12.75">
      <c r="A124" s="62"/>
      <c r="B124" s="62"/>
      <c r="C124" s="62"/>
      <c r="D124" s="62"/>
      <c r="E124" s="62"/>
      <c r="F124" s="62"/>
      <c r="G124" s="62"/>
      <c r="H124" s="62"/>
      <c r="I124" s="64"/>
      <c r="J124" s="65"/>
    </row>
    <row r="125" spans="1:10" ht="12.75">
      <c r="A125" s="62"/>
      <c r="B125" s="62"/>
      <c r="C125" s="62"/>
      <c r="D125" s="62"/>
      <c r="E125" s="62"/>
      <c r="F125" s="62"/>
      <c r="G125" s="62"/>
      <c r="H125" s="62"/>
      <c r="I125" s="64"/>
      <c r="J125" s="65"/>
    </row>
    <row r="126" spans="1:10" ht="12.75">
      <c r="A126" s="62"/>
      <c r="B126" s="62"/>
      <c r="C126" s="62"/>
      <c r="D126" s="62"/>
      <c r="E126" s="62"/>
      <c r="F126" s="62"/>
      <c r="G126" s="62"/>
      <c r="H126" s="62"/>
      <c r="I126" s="64"/>
      <c r="J126" s="65"/>
    </row>
    <row r="127" spans="1:10" ht="12.75">
      <c r="A127" s="62"/>
      <c r="B127" s="62"/>
      <c r="C127" s="62"/>
      <c r="D127" s="62"/>
      <c r="E127" s="62"/>
      <c r="F127" s="62"/>
      <c r="G127" s="62"/>
      <c r="H127" s="62"/>
      <c r="I127" s="64"/>
      <c r="J127" s="65"/>
    </row>
    <row r="128" spans="1:10" ht="12.75">
      <c r="A128" s="62"/>
      <c r="B128" s="62"/>
      <c r="C128" s="62"/>
      <c r="D128" s="62"/>
      <c r="E128" s="62"/>
      <c r="F128" s="62"/>
      <c r="G128" s="62"/>
      <c r="H128" s="62"/>
      <c r="I128" s="64"/>
      <c r="J128" s="65"/>
    </row>
    <row r="132" spans="1:10" ht="12" customHeight="1">
      <c r="A132" s="263" t="s">
        <v>89</v>
      </c>
      <c r="B132" s="263"/>
      <c r="C132" s="263"/>
      <c r="D132" s="263"/>
      <c r="E132" s="263"/>
      <c r="F132" s="263"/>
      <c r="G132" s="263"/>
      <c r="H132" s="263"/>
      <c r="I132" s="263"/>
      <c r="J132" s="263"/>
    </row>
    <row r="133" spans="1:10" ht="15" customHeight="1" thickBot="1">
      <c r="A133" s="264" t="s">
        <v>24</v>
      </c>
      <c r="B133" s="264"/>
      <c r="C133" s="264"/>
      <c r="D133" s="264"/>
      <c r="E133" s="264"/>
      <c r="F133" s="264"/>
      <c r="G133" s="264"/>
      <c r="H133" s="264"/>
      <c r="I133" s="264"/>
      <c r="J133" s="264"/>
    </row>
    <row r="134" spans="1:10" ht="13.5" thickBot="1">
      <c r="A134" s="273"/>
      <c r="B134" s="268" t="s">
        <v>23</v>
      </c>
      <c r="C134" s="269"/>
      <c r="D134" s="269"/>
      <c r="E134" s="270"/>
      <c r="F134" s="268" t="s">
        <v>27</v>
      </c>
      <c r="G134" s="269"/>
      <c r="H134" s="269"/>
      <c r="I134" s="269"/>
      <c r="J134" s="270"/>
    </row>
    <row r="135" spans="1:10" ht="10.5" customHeight="1" thickBot="1">
      <c r="A135" s="274"/>
      <c r="B135" s="276" t="s">
        <v>0</v>
      </c>
      <c r="C135" s="278" t="s">
        <v>42</v>
      </c>
      <c r="D135" s="276" t="s">
        <v>1</v>
      </c>
      <c r="E135" s="276" t="s">
        <v>2</v>
      </c>
      <c r="F135" s="276" t="s">
        <v>3</v>
      </c>
      <c r="G135" s="276" t="s">
        <v>4</v>
      </c>
      <c r="H135" s="276" t="s">
        <v>5</v>
      </c>
      <c r="I135" s="282" t="s">
        <v>6</v>
      </c>
      <c r="J135" s="283"/>
    </row>
    <row r="136" spans="1:10" ht="37.5" customHeight="1" thickBot="1">
      <c r="A136" s="275"/>
      <c r="B136" s="277"/>
      <c r="C136" s="279"/>
      <c r="D136" s="277"/>
      <c r="E136" s="277"/>
      <c r="F136" s="280"/>
      <c r="G136" s="280"/>
      <c r="H136" s="281"/>
      <c r="I136" s="143" t="s">
        <v>7</v>
      </c>
      <c r="J136" s="143" t="s">
        <v>8</v>
      </c>
    </row>
    <row r="137" spans="1:10" ht="12.75" customHeight="1" thickBot="1">
      <c r="A137" s="148" t="s">
        <v>91</v>
      </c>
      <c r="B137" s="284"/>
      <c r="C137" s="285"/>
      <c r="D137" s="285"/>
      <c r="E137" s="286"/>
      <c r="F137" s="126"/>
      <c r="G137" s="127"/>
      <c r="H137" s="127"/>
      <c r="I137" s="149" t="s">
        <v>90</v>
      </c>
      <c r="J137" s="150">
        <f>J97</f>
        <v>105900.64793103433</v>
      </c>
    </row>
    <row r="138" spans="1:10" ht="13.5" thickBot="1">
      <c r="A138" s="252" t="s">
        <v>9</v>
      </c>
      <c r="B138" s="9">
        <f>18.71*3471.0015</f>
        <v>64942.438065</v>
      </c>
      <c r="C138" s="79">
        <f>E138-B138</f>
        <v>-11425.758065000002</v>
      </c>
      <c r="D138" s="32"/>
      <c r="E138" s="22">
        <v>53516.68</v>
      </c>
      <c r="F138" s="33">
        <f>B138*1</f>
        <v>64942.438065</v>
      </c>
      <c r="G138" s="40">
        <f>(2.86+3.89+0.26+1.8)*3471</f>
        <v>30579.510000000002</v>
      </c>
      <c r="H138" s="66">
        <f>F138-G138+C138</f>
        <v>22937.17</v>
      </c>
      <c r="I138" s="67" t="s">
        <v>33</v>
      </c>
      <c r="J138" s="146">
        <f>2.78*3471+0.99*3471</f>
        <v>13085.669999999998</v>
      </c>
    </row>
    <row r="139" spans="1:10" ht="12.75">
      <c r="A139" s="250"/>
      <c r="B139" s="82"/>
      <c r="C139" s="83"/>
      <c r="D139" s="83"/>
      <c r="E139" s="84"/>
      <c r="F139" s="85"/>
      <c r="G139" s="83"/>
      <c r="H139" s="83"/>
      <c r="I139" s="10" t="s">
        <v>92</v>
      </c>
      <c r="J139" s="147">
        <f>1.28*3471</f>
        <v>4442.88</v>
      </c>
    </row>
    <row r="140" spans="1:10" ht="12.75">
      <c r="A140" s="250"/>
      <c r="B140" s="86"/>
      <c r="C140" s="87"/>
      <c r="D140" s="87"/>
      <c r="E140" s="88"/>
      <c r="F140" s="89"/>
      <c r="G140" s="87"/>
      <c r="H140" s="87"/>
      <c r="I140" s="74" t="s">
        <v>93</v>
      </c>
      <c r="J140" s="16">
        <v>510</v>
      </c>
    </row>
    <row r="141" spans="1:10" ht="12.75">
      <c r="A141" s="250"/>
      <c r="B141" s="86"/>
      <c r="C141" s="87"/>
      <c r="D141" s="87"/>
      <c r="E141" s="88"/>
      <c r="F141" s="89"/>
      <c r="G141" s="87"/>
      <c r="H141" s="87"/>
      <c r="I141" s="4" t="s">
        <v>94</v>
      </c>
      <c r="J141" s="16">
        <v>10</v>
      </c>
    </row>
    <row r="142" spans="1:10" ht="13.5" thickBot="1">
      <c r="A142" s="250"/>
      <c r="B142" s="86"/>
      <c r="C142" s="87"/>
      <c r="D142" s="87"/>
      <c r="E142" s="88"/>
      <c r="F142" s="89"/>
      <c r="G142" s="87"/>
      <c r="H142" s="87"/>
      <c r="I142" s="151" t="s">
        <v>95</v>
      </c>
      <c r="J142" s="102">
        <v>1020</v>
      </c>
    </row>
    <row r="143" spans="1:10" ht="13.5" thickBot="1">
      <c r="A143" s="249" t="s">
        <v>10</v>
      </c>
      <c r="B143" s="9">
        <f>18.71*3471.0015</f>
        <v>64942.438065</v>
      </c>
      <c r="C143" s="79">
        <f>E143-B143</f>
        <v>-6042.198065000004</v>
      </c>
      <c r="D143" s="39"/>
      <c r="E143" s="12">
        <v>58900.24</v>
      </c>
      <c r="F143" s="40">
        <f>B143*1</f>
        <v>64942.438065</v>
      </c>
      <c r="G143" s="40">
        <f>(2.86+3.89+0.26+1.8)*3471</f>
        <v>30579.510000000002</v>
      </c>
      <c r="H143" s="12">
        <f>F143-G143+C143</f>
        <v>28320.729999999996</v>
      </c>
      <c r="I143" s="67" t="s">
        <v>33</v>
      </c>
      <c r="J143" s="146">
        <f>2.78*3471+0.99*3471</f>
        <v>13085.669999999998</v>
      </c>
    </row>
    <row r="144" spans="1:10" ht="12.75">
      <c r="A144" s="250"/>
      <c r="B144" s="86"/>
      <c r="C144" s="87"/>
      <c r="D144" s="87"/>
      <c r="E144" s="88"/>
      <c r="F144" s="89"/>
      <c r="G144" s="87"/>
      <c r="H144" s="88"/>
      <c r="I144" s="10" t="s">
        <v>92</v>
      </c>
      <c r="J144" s="147">
        <f>1.28*3471</f>
        <v>4442.88</v>
      </c>
    </row>
    <row r="145" spans="1:10" ht="24">
      <c r="A145" s="250"/>
      <c r="B145" s="86"/>
      <c r="C145" s="87"/>
      <c r="D145" s="87"/>
      <c r="E145" s="88"/>
      <c r="F145" s="89"/>
      <c r="G145" s="87"/>
      <c r="H145" s="88"/>
      <c r="I145" s="4" t="s">
        <v>96</v>
      </c>
      <c r="J145" s="108">
        <v>89</v>
      </c>
    </row>
    <row r="146" spans="1:10" ht="12.75" customHeight="1">
      <c r="A146" s="250"/>
      <c r="B146" s="86"/>
      <c r="C146" s="87"/>
      <c r="D146" s="87"/>
      <c r="E146" s="88"/>
      <c r="F146" s="89"/>
      <c r="G146" s="87"/>
      <c r="H146" s="88"/>
      <c r="I146" s="5" t="s">
        <v>97</v>
      </c>
      <c r="J146" s="108">
        <f>380+135</f>
        <v>515</v>
      </c>
    </row>
    <row r="147" spans="1:10" ht="24.75" thickBot="1">
      <c r="A147" s="250"/>
      <c r="B147" s="86"/>
      <c r="C147" s="87"/>
      <c r="D147" s="87"/>
      <c r="E147" s="88"/>
      <c r="F147" s="89"/>
      <c r="G147" s="87"/>
      <c r="H147" s="88"/>
      <c r="I147" s="4" t="s">
        <v>98</v>
      </c>
      <c r="J147" s="108">
        <v>3117</v>
      </c>
    </row>
    <row r="148" spans="1:10" ht="13.5" thickBot="1">
      <c r="A148" s="249" t="s">
        <v>11</v>
      </c>
      <c r="B148" s="9">
        <f>18.71*3471.0015</f>
        <v>64942.438065</v>
      </c>
      <c r="C148" s="79">
        <f>E148-B148</f>
        <v>6644.781934999999</v>
      </c>
      <c r="D148" s="39"/>
      <c r="E148" s="12">
        <v>71587.22</v>
      </c>
      <c r="F148" s="40">
        <f>B148*1</f>
        <v>64942.438065</v>
      </c>
      <c r="G148" s="40">
        <f>(2.86+3.89+0.26+1.8)*3471</f>
        <v>30579.510000000002</v>
      </c>
      <c r="H148" s="12">
        <f>F148-G148+C148</f>
        <v>41007.71</v>
      </c>
      <c r="I148" s="67" t="s">
        <v>33</v>
      </c>
      <c r="J148" s="146">
        <f>2.78*3471+0.99*3471</f>
        <v>13085.669999999998</v>
      </c>
    </row>
    <row r="149" spans="1:10" ht="12.75">
      <c r="A149" s="250"/>
      <c r="B149" s="86"/>
      <c r="C149" s="87"/>
      <c r="D149" s="87"/>
      <c r="E149" s="88"/>
      <c r="F149" s="89"/>
      <c r="G149" s="87"/>
      <c r="H149" s="88"/>
      <c r="I149" s="10" t="s">
        <v>92</v>
      </c>
      <c r="J149" s="147">
        <f>1.28*3471</f>
        <v>4442.88</v>
      </c>
    </row>
    <row r="150" spans="1:10" ht="24">
      <c r="A150" s="250"/>
      <c r="B150" s="86"/>
      <c r="C150" s="87"/>
      <c r="D150" s="87"/>
      <c r="E150" s="88"/>
      <c r="F150" s="89"/>
      <c r="G150" s="87"/>
      <c r="H150" s="88"/>
      <c r="I150" s="74" t="s">
        <v>143</v>
      </c>
      <c r="J150" s="153">
        <v>360</v>
      </c>
    </row>
    <row r="151" spans="1:10" ht="24">
      <c r="A151" s="250"/>
      <c r="B151" s="86"/>
      <c r="C151" s="87"/>
      <c r="D151" s="87"/>
      <c r="E151" s="88"/>
      <c r="F151" s="89"/>
      <c r="G151" s="87"/>
      <c r="H151" s="88"/>
      <c r="I151" s="4" t="s">
        <v>99</v>
      </c>
      <c r="J151" s="102">
        <v>425</v>
      </c>
    </row>
    <row r="152" spans="1:10" ht="24">
      <c r="A152" s="250"/>
      <c r="B152" s="86"/>
      <c r="C152" s="87"/>
      <c r="D152" s="87"/>
      <c r="E152" s="88"/>
      <c r="F152" s="89"/>
      <c r="G152" s="87"/>
      <c r="H152" s="88"/>
      <c r="I152" s="4" t="s">
        <v>100</v>
      </c>
      <c r="J152" s="158">
        <v>385</v>
      </c>
    </row>
    <row r="153" spans="1:10" ht="24.75" thickBot="1">
      <c r="A153" s="250"/>
      <c r="B153" s="86"/>
      <c r="C153" s="87"/>
      <c r="D153" s="87"/>
      <c r="E153" s="88"/>
      <c r="F153" s="89"/>
      <c r="G153" s="87"/>
      <c r="H153" s="88"/>
      <c r="I153" s="4" t="s">
        <v>50</v>
      </c>
      <c r="J153" s="102">
        <v>2993</v>
      </c>
    </row>
    <row r="154" spans="1:10" ht="13.5" thickBot="1">
      <c r="A154" s="249" t="s">
        <v>12</v>
      </c>
      <c r="B154" s="9">
        <f>18.71*3471.0015</f>
        <v>64942.438065</v>
      </c>
      <c r="C154" s="79">
        <f>E154-B154</f>
        <v>-20305.688065000002</v>
      </c>
      <c r="D154" s="32"/>
      <c r="E154" s="12">
        <v>44636.75</v>
      </c>
      <c r="F154" s="40">
        <f>B154*1</f>
        <v>64942.438065</v>
      </c>
      <c r="G154" s="40">
        <f>(2.86+3.89+0.26+1.8)*3471</f>
        <v>30579.510000000002</v>
      </c>
      <c r="H154" s="12">
        <f>F154-G154+C154</f>
        <v>14057.239999999998</v>
      </c>
      <c r="I154" s="67" t="s">
        <v>33</v>
      </c>
      <c r="J154" s="146">
        <f>2.78*3471+0.99*3471</f>
        <v>13085.669999999998</v>
      </c>
    </row>
    <row r="155" spans="1:10" ht="12.75">
      <c r="A155" s="250"/>
      <c r="B155" s="82"/>
      <c r="C155" s="83"/>
      <c r="D155" s="83"/>
      <c r="E155" s="84"/>
      <c r="F155" s="85"/>
      <c r="G155" s="83"/>
      <c r="H155" s="84"/>
      <c r="I155" s="10" t="s">
        <v>92</v>
      </c>
      <c r="J155" s="147">
        <f>1.28*3471</f>
        <v>4442.88</v>
      </c>
    </row>
    <row r="156" spans="1:10" ht="12.75">
      <c r="A156" s="250"/>
      <c r="B156" s="86"/>
      <c r="C156" s="87"/>
      <c r="D156" s="87"/>
      <c r="E156" s="88"/>
      <c r="F156" s="89"/>
      <c r="G156" s="87"/>
      <c r="H156" s="88"/>
      <c r="I156" s="74" t="s">
        <v>101</v>
      </c>
      <c r="J156" s="16">
        <v>504</v>
      </c>
    </row>
    <row r="157" spans="1:10" ht="12.75">
      <c r="A157" s="250"/>
      <c r="B157" s="90"/>
      <c r="C157" s="87"/>
      <c r="D157" s="87"/>
      <c r="E157" s="88"/>
      <c r="F157" s="89"/>
      <c r="G157" s="87"/>
      <c r="H157" s="88"/>
      <c r="I157" s="6" t="s">
        <v>102</v>
      </c>
      <c r="J157" s="159">
        <v>1505</v>
      </c>
    </row>
    <row r="158" spans="1:10" ht="24">
      <c r="A158" s="250"/>
      <c r="B158" s="90"/>
      <c r="C158" s="87"/>
      <c r="D158" s="87"/>
      <c r="E158" s="88"/>
      <c r="F158" s="89"/>
      <c r="G158" s="87"/>
      <c r="H158" s="88"/>
      <c r="I158" s="4" t="s">
        <v>153</v>
      </c>
      <c r="J158" s="19">
        <v>1698</v>
      </c>
    </row>
    <row r="159" spans="1:10" ht="12.75">
      <c r="A159" s="250"/>
      <c r="B159" s="90"/>
      <c r="C159" s="87"/>
      <c r="D159" s="87"/>
      <c r="E159" s="88"/>
      <c r="F159" s="89"/>
      <c r="G159" s="87"/>
      <c r="H159" s="88"/>
      <c r="I159" s="4" t="s">
        <v>137</v>
      </c>
      <c r="J159" s="160">
        <v>2047</v>
      </c>
    </row>
    <row r="160" spans="1:10" ht="13.5" thickBot="1">
      <c r="A160" s="250"/>
      <c r="B160" s="90"/>
      <c r="C160" s="87"/>
      <c r="D160" s="87"/>
      <c r="E160" s="88"/>
      <c r="F160" s="89"/>
      <c r="G160" s="87"/>
      <c r="H160" s="88"/>
      <c r="I160" s="72" t="s">
        <v>29</v>
      </c>
      <c r="J160" s="16">
        <v>1800</v>
      </c>
    </row>
    <row r="161" spans="1:10" ht="13.5" thickBot="1">
      <c r="A161" s="252" t="s">
        <v>13</v>
      </c>
      <c r="B161" s="9">
        <f>18.71*3470.702</f>
        <v>64936.83442000001</v>
      </c>
      <c r="C161" s="79">
        <f>E161-B161</f>
        <v>6496.035579999989</v>
      </c>
      <c r="D161" s="39"/>
      <c r="E161" s="12">
        <v>71432.87</v>
      </c>
      <c r="F161" s="40">
        <f>B161*1</f>
        <v>64936.83442000001</v>
      </c>
      <c r="G161" s="40">
        <f>(2.86+3.89+0.26+1.8)*3470.7</f>
        <v>30576.867</v>
      </c>
      <c r="H161" s="12">
        <f>F161-G161+C161</f>
        <v>40856.003</v>
      </c>
      <c r="I161" s="67" t="s">
        <v>33</v>
      </c>
      <c r="J161" s="146">
        <f>2.78*3470.7+0.99*3470.7</f>
        <v>13084.538999999999</v>
      </c>
    </row>
    <row r="162" spans="1:10" ht="12.75">
      <c r="A162" s="256"/>
      <c r="B162" s="82"/>
      <c r="C162" s="83"/>
      <c r="D162" s="83"/>
      <c r="E162" s="84"/>
      <c r="F162" s="85"/>
      <c r="G162" s="83"/>
      <c r="H162" s="84"/>
      <c r="I162" s="10" t="s">
        <v>92</v>
      </c>
      <c r="J162" s="147">
        <f>1.28*3470.7</f>
        <v>4442.496</v>
      </c>
    </row>
    <row r="163" spans="1:10" ht="12.75">
      <c r="A163" s="256"/>
      <c r="B163" s="86"/>
      <c r="C163" s="87"/>
      <c r="D163" s="87"/>
      <c r="E163" s="88"/>
      <c r="F163" s="89"/>
      <c r="G163" s="87"/>
      <c r="H163" s="88"/>
      <c r="I163" s="10" t="s">
        <v>103</v>
      </c>
      <c r="J163" s="102">
        <v>539</v>
      </c>
    </row>
    <row r="164" spans="1:10" ht="12.75">
      <c r="A164" s="256"/>
      <c r="B164" s="86"/>
      <c r="C164" s="87"/>
      <c r="D164" s="87"/>
      <c r="E164" s="88"/>
      <c r="F164" s="89"/>
      <c r="G164" s="87"/>
      <c r="H164" s="88"/>
      <c r="I164" s="10" t="s">
        <v>93</v>
      </c>
      <c r="J164" s="153">
        <v>510</v>
      </c>
    </row>
    <row r="165" spans="1:10" ht="12.75">
      <c r="A165" s="256"/>
      <c r="B165" s="86"/>
      <c r="C165" s="87"/>
      <c r="D165" s="87"/>
      <c r="E165" s="88"/>
      <c r="F165" s="89"/>
      <c r="G165" s="87"/>
      <c r="H165" s="88"/>
      <c r="I165" s="10" t="s">
        <v>145</v>
      </c>
      <c r="J165" s="153">
        <v>869</v>
      </c>
    </row>
    <row r="166" spans="1:10" ht="12.75">
      <c r="A166" s="256"/>
      <c r="B166" s="86"/>
      <c r="C166" s="87"/>
      <c r="D166" s="87"/>
      <c r="E166" s="88"/>
      <c r="F166" s="89"/>
      <c r="G166" s="87"/>
      <c r="H166" s="88"/>
      <c r="I166" s="4" t="s">
        <v>104</v>
      </c>
      <c r="J166" s="153">
        <v>310</v>
      </c>
    </row>
    <row r="167" spans="1:10" ht="12.75">
      <c r="A167" s="256"/>
      <c r="B167" s="86"/>
      <c r="C167" s="87"/>
      <c r="D167" s="87"/>
      <c r="E167" s="88"/>
      <c r="F167" s="89"/>
      <c r="G167" s="87"/>
      <c r="H167" s="88"/>
      <c r="I167" s="10" t="s">
        <v>105</v>
      </c>
      <c r="J167" s="102">
        <v>749</v>
      </c>
    </row>
    <row r="168" spans="1:10" ht="13.5" thickBot="1">
      <c r="A168" s="262"/>
      <c r="B168" s="116"/>
      <c r="C168" s="91"/>
      <c r="D168" s="91"/>
      <c r="E168" s="92"/>
      <c r="F168" s="93"/>
      <c r="G168" s="91"/>
      <c r="H168" s="92"/>
      <c r="I168" s="151" t="s">
        <v>146</v>
      </c>
      <c r="J168" s="81">
        <v>510</v>
      </c>
    </row>
    <row r="169" spans="1:10" ht="13.5" thickBot="1">
      <c r="A169" s="249" t="s">
        <v>14</v>
      </c>
      <c r="B169" s="9">
        <f>18.71*3470.702</f>
        <v>64936.83442000001</v>
      </c>
      <c r="C169" s="79">
        <f>E169-B169</f>
        <v>15025.465579999996</v>
      </c>
      <c r="D169" s="39"/>
      <c r="E169" s="12">
        <v>79962.3</v>
      </c>
      <c r="F169" s="40">
        <f>B169*1</f>
        <v>64936.83442000001</v>
      </c>
      <c r="G169" s="40">
        <f>(2.86+3.89+0.26+1.8)*3470.7</f>
        <v>30576.867</v>
      </c>
      <c r="H169" s="12">
        <f>F169-G169+C169</f>
        <v>49385.433000000005</v>
      </c>
      <c r="I169" s="67" t="s">
        <v>33</v>
      </c>
      <c r="J169" s="146">
        <f>2.78*3470.7+0.99*3470.7</f>
        <v>13084.538999999999</v>
      </c>
    </row>
    <row r="170" spans="1:10" ht="12.75">
      <c r="A170" s="250"/>
      <c r="B170" s="86"/>
      <c r="C170" s="87"/>
      <c r="D170" s="87"/>
      <c r="E170" s="88"/>
      <c r="F170" s="89"/>
      <c r="G170" s="87"/>
      <c r="H170" s="88"/>
      <c r="I170" s="10" t="s">
        <v>92</v>
      </c>
      <c r="J170" s="147">
        <f>1.28*3470.7</f>
        <v>4442.496</v>
      </c>
    </row>
    <row r="171" spans="1:10" ht="12.75">
      <c r="A171" s="250"/>
      <c r="B171" s="86"/>
      <c r="C171" s="87"/>
      <c r="D171" s="87"/>
      <c r="E171" s="88"/>
      <c r="F171" s="89"/>
      <c r="G171" s="87"/>
      <c r="H171" s="88"/>
      <c r="I171" s="7" t="s">
        <v>106</v>
      </c>
      <c r="J171" s="152">
        <v>1672.8</v>
      </c>
    </row>
    <row r="172" spans="1:10" ht="12.75">
      <c r="A172" s="250"/>
      <c r="B172" s="86"/>
      <c r="C172" s="87"/>
      <c r="D172" s="87"/>
      <c r="E172" s="88"/>
      <c r="F172" s="89"/>
      <c r="G172" s="87"/>
      <c r="H172" s="88"/>
      <c r="I172" s="10" t="s">
        <v>107</v>
      </c>
      <c r="J172" s="16">
        <v>10</v>
      </c>
    </row>
    <row r="173" spans="1:10" ht="12.75">
      <c r="A173" s="250"/>
      <c r="B173" s="86"/>
      <c r="C173" s="87"/>
      <c r="D173" s="87"/>
      <c r="E173" s="88"/>
      <c r="F173" s="89"/>
      <c r="G173" s="87"/>
      <c r="H173" s="88"/>
      <c r="I173" s="7" t="s">
        <v>108</v>
      </c>
      <c r="J173" s="153">
        <v>350</v>
      </c>
    </row>
    <row r="174" spans="1:10" ht="24">
      <c r="A174" s="250"/>
      <c r="B174" s="86"/>
      <c r="C174" s="87"/>
      <c r="D174" s="87"/>
      <c r="E174" s="88"/>
      <c r="F174" s="89"/>
      <c r="G174" s="87"/>
      <c r="H174" s="88"/>
      <c r="I174" s="5" t="s">
        <v>109</v>
      </c>
      <c r="J174" s="19">
        <v>755</v>
      </c>
    </row>
    <row r="175" spans="1:10" ht="24">
      <c r="A175" s="250"/>
      <c r="B175" s="86"/>
      <c r="C175" s="87"/>
      <c r="D175" s="87"/>
      <c r="E175" s="88"/>
      <c r="F175" s="89"/>
      <c r="G175" s="87"/>
      <c r="H175" s="88"/>
      <c r="I175" s="5" t="s">
        <v>110</v>
      </c>
      <c r="J175" s="19">
        <v>1225</v>
      </c>
    </row>
    <row r="176" spans="1:10" ht="24">
      <c r="A176" s="250"/>
      <c r="B176" s="86"/>
      <c r="C176" s="87"/>
      <c r="D176" s="87"/>
      <c r="E176" s="88"/>
      <c r="F176" s="89"/>
      <c r="G176" s="87"/>
      <c r="H176" s="88"/>
      <c r="I176" s="5" t="s">
        <v>147</v>
      </c>
      <c r="J176" s="75">
        <v>2080</v>
      </c>
    </row>
    <row r="177" spans="1:10" ht="24">
      <c r="A177" s="250"/>
      <c r="B177" s="86"/>
      <c r="C177" s="87"/>
      <c r="D177" s="87"/>
      <c r="E177" s="88"/>
      <c r="F177" s="89"/>
      <c r="G177" s="87"/>
      <c r="H177" s="88"/>
      <c r="I177" s="5" t="s">
        <v>111</v>
      </c>
      <c r="J177" s="75">
        <v>390</v>
      </c>
    </row>
    <row r="178" spans="1:10" ht="24">
      <c r="A178" s="250"/>
      <c r="B178" s="86"/>
      <c r="C178" s="87"/>
      <c r="D178" s="87"/>
      <c r="E178" s="88"/>
      <c r="F178" s="89"/>
      <c r="G178" s="87"/>
      <c r="H178" s="88"/>
      <c r="I178" s="5" t="s">
        <v>112</v>
      </c>
      <c r="J178" s="75">
        <v>390</v>
      </c>
    </row>
    <row r="179" spans="1:10" ht="12.75">
      <c r="A179" s="250"/>
      <c r="B179" s="86"/>
      <c r="C179" s="87"/>
      <c r="D179" s="87"/>
      <c r="E179" s="88"/>
      <c r="F179" s="89"/>
      <c r="G179" s="87"/>
      <c r="H179" s="88"/>
      <c r="I179" s="4" t="s">
        <v>36</v>
      </c>
      <c r="J179" s="156">
        <f>1200/0.87*1.302</f>
        <v>1795.8620689655174</v>
      </c>
    </row>
    <row r="180" spans="1:10" ht="12.75">
      <c r="A180" s="250"/>
      <c r="B180" s="86"/>
      <c r="C180" s="87"/>
      <c r="D180" s="87"/>
      <c r="E180" s="88"/>
      <c r="F180" s="89"/>
      <c r="G180" s="87"/>
      <c r="H180" s="88"/>
      <c r="I180" s="5" t="s">
        <v>113</v>
      </c>
      <c r="J180" s="75">
        <v>898</v>
      </c>
    </row>
    <row r="181" spans="1:10" ht="25.5" customHeight="1" thickBot="1">
      <c r="A181" s="251"/>
      <c r="B181" s="94"/>
      <c r="C181" s="91"/>
      <c r="D181" s="91"/>
      <c r="E181" s="92"/>
      <c r="F181" s="93"/>
      <c r="G181" s="91"/>
      <c r="H181" s="92"/>
      <c r="I181" s="112" t="s">
        <v>148</v>
      </c>
      <c r="J181" s="157">
        <v>4168</v>
      </c>
    </row>
    <row r="182" spans="1:10" ht="13.5" thickBot="1">
      <c r="A182" s="249" t="s">
        <v>15</v>
      </c>
      <c r="B182" s="9">
        <f>17.31*3470.702</f>
        <v>60077.85162</v>
      </c>
      <c r="C182" s="79">
        <f>E182-B182</f>
        <v>4863.468379999998</v>
      </c>
      <c r="D182" s="32"/>
      <c r="E182" s="12">
        <v>64941.32</v>
      </c>
      <c r="F182" s="40">
        <f>B182*1</f>
        <v>60077.85162</v>
      </c>
      <c r="G182" s="40">
        <f>(2.86+3.89+0.26+1.8)*3470.7</f>
        <v>30576.867</v>
      </c>
      <c r="H182" s="12">
        <f>F182-G182+C182</f>
        <v>34364.453</v>
      </c>
      <c r="I182" s="67" t="s">
        <v>33</v>
      </c>
      <c r="J182" s="146">
        <f>2.78*3470.7+0.99*3470.7</f>
        <v>13084.538999999999</v>
      </c>
    </row>
    <row r="183" spans="1:10" ht="24">
      <c r="A183" s="250"/>
      <c r="B183" s="82"/>
      <c r="C183" s="83"/>
      <c r="D183" s="83"/>
      <c r="E183" s="84"/>
      <c r="F183" s="85"/>
      <c r="G183" s="83"/>
      <c r="H183" s="84"/>
      <c r="I183" s="5" t="s">
        <v>114</v>
      </c>
      <c r="J183" s="102">
        <v>510</v>
      </c>
    </row>
    <row r="184" spans="1:10" ht="24">
      <c r="A184" s="250"/>
      <c r="B184" s="86"/>
      <c r="C184" s="87"/>
      <c r="D184" s="87"/>
      <c r="E184" s="88"/>
      <c r="F184" s="89"/>
      <c r="G184" s="87"/>
      <c r="H184" s="88"/>
      <c r="I184" s="5" t="s">
        <v>115</v>
      </c>
      <c r="J184" s="102">
        <v>390</v>
      </c>
    </row>
    <row r="185" spans="1:10" ht="24">
      <c r="A185" s="250"/>
      <c r="B185" s="90"/>
      <c r="C185" s="87"/>
      <c r="D185" s="87"/>
      <c r="E185" s="88"/>
      <c r="F185" s="89"/>
      <c r="G185" s="87"/>
      <c r="H185" s="88"/>
      <c r="I185" s="5" t="s">
        <v>116</v>
      </c>
      <c r="J185" s="19">
        <v>370</v>
      </c>
    </row>
    <row r="186" spans="1:10" ht="24">
      <c r="A186" s="250"/>
      <c r="B186" s="90"/>
      <c r="C186" s="87"/>
      <c r="D186" s="87"/>
      <c r="E186" s="88"/>
      <c r="F186" s="89"/>
      <c r="G186" s="87"/>
      <c r="H186" s="88"/>
      <c r="I186" s="5" t="s">
        <v>117</v>
      </c>
      <c r="J186" s="19">
        <v>620</v>
      </c>
    </row>
    <row r="187" spans="1:10" ht="24">
      <c r="A187" s="250"/>
      <c r="B187" s="90"/>
      <c r="C187" s="87"/>
      <c r="D187" s="87"/>
      <c r="E187" s="88"/>
      <c r="F187" s="89"/>
      <c r="G187" s="87"/>
      <c r="H187" s="88"/>
      <c r="I187" s="5" t="s">
        <v>118</v>
      </c>
      <c r="J187" s="19">
        <v>900</v>
      </c>
    </row>
    <row r="188" spans="1:10" ht="12.75">
      <c r="A188" s="250"/>
      <c r="B188" s="90"/>
      <c r="C188" s="87"/>
      <c r="D188" s="87"/>
      <c r="E188" s="88"/>
      <c r="F188" s="89"/>
      <c r="G188" s="87"/>
      <c r="H188" s="88"/>
      <c r="I188" s="154" t="s">
        <v>119</v>
      </c>
      <c r="J188" s="15">
        <v>529</v>
      </c>
    </row>
    <row r="189" spans="1:10" ht="12.75">
      <c r="A189" s="250"/>
      <c r="B189" s="90"/>
      <c r="C189" s="87"/>
      <c r="D189" s="87"/>
      <c r="E189" s="88"/>
      <c r="F189" s="89"/>
      <c r="G189" s="87"/>
      <c r="H189" s="88"/>
      <c r="I189" s="112" t="s">
        <v>31</v>
      </c>
      <c r="J189" s="19">
        <v>9106</v>
      </c>
    </row>
    <row r="190" spans="1:10" ht="12.75">
      <c r="A190" s="250"/>
      <c r="B190" s="90"/>
      <c r="C190" s="87"/>
      <c r="D190" s="87"/>
      <c r="E190" s="88"/>
      <c r="F190" s="89"/>
      <c r="G190" s="87"/>
      <c r="H190" s="88"/>
      <c r="I190" s="112" t="s">
        <v>144</v>
      </c>
      <c r="J190" s="19">
        <v>15212.9</v>
      </c>
    </row>
    <row r="191" spans="1:10" ht="12.75">
      <c r="A191" s="250"/>
      <c r="B191" s="90"/>
      <c r="C191" s="87"/>
      <c r="D191" s="87"/>
      <c r="E191" s="88"/>
      <c r="F191" s="89"/>
      <c r="G191" s="87"/>
      <c r="H191" s="88"/>
      <c r="I191" s="4" t="s">
        <v>120</v>
      </c>
      <c r="J191" s="156">
        <v>568</v>
      </c>
    </row>
    <row r="192" spans="1:10" ht="12.75">
      <c r="A192" s="250"/>
      <c r="B192" s="90"/>
      <c r="C192" s="87"/>
      <c r="D192" s="87"/>
      <c r="E192" s="88"/>
      <c r="F192" s="89"/>
      <c r="G192" s="87"/>
      <c r="H192" s="88"/>
      <c r="I192" s="6" t="s">
        <v>121</v>
      </c>
      <c r="J192" s="156">
        <v>10450</v>
      </c>
    </row>
    <row r="193" spans="1:10" ht="36">
      <c r="A193" s="250"/>
      <c r="B193" s="90"/>
      <c r="C193" s="87"/>
      <c r="D193" s="87"/>
      <c r="E193" s="88"/>
      <c r="F193" s="89"/>
      <c r="G193" s="87"/>
      <c r="H193" s="88"/>
      <c r="I193" s="6" t="s">
        <v>149</v>
      </c>
      <c r="J193" s="161">
        <v>2534.6</v>
      </c>
    </row>
    <row r="194" spans="1:10" ht="12.75">
      <c r="A194" s="250"/>
      <c r="B194" s="90"/>
      <c r="C194" s="87"/>
      <c r="D194" s="87"/>
      <c r="E194" s="88"/>
      <c r="F194" s="89"/>
      <c r="G194" s="87"/>
      <c r="H194" s="88"/>
      <c r="I194" s="6" t="s">
        <v>150</v>
      </c>
      <c r="J194" s="111">
        <v>17483</v>
      </c>
    </row>
    <row r="195" spans="1:10" ht="12.75">
      <c r="A195" s="250"/>
      <c r="B195" s="90"/>
      <c r="C195" s="87"/>
      <c r="D195" s="87"/>
      <c r="E195" s="88"/>
      <c r="F195" s="89"/>
      <c r="G195" s="87"/>
      <c r="H195" s="88"/>
      <c r="I195" s="6" t="s">
        <v>26</v>
      </c>
      <c r="J195" s="14">
        <v>510</v>
      </c>
    </row>
    <row r="196" spans="1:10" ht="12.75">
      <c r="A196" s="250"/>
      <c r="B196" s="90"/>
      <c r="C196" s="87"/>
      <c r="D196" s="87"/>
      <c r="E196" s="88"/>
      <c r="F196" s="89"/>
      <c r="G196" s="87"/>
      <c r="H196" s="88"/>
      <c r="I196" s="72" t="s">
        <v>122</v>
      </c>
      <c r="J196" s="16">
        <v>700</v>
      </c>
    </row>
    <row r="197" spans="1:10" ht="13.5" thickBot="1">
      <c r="A197" s="251"/>
      <c r="B197" s="94"/>
      <c r="C197" s="91"/>
      <c r="D197" s="91"/>
      <c r="E197" s="92"/>
      <c r="F197" s="93"/>
      <c r="G197" s="91"/>
      <c r="H197" s="92"/>
      <c r="I197" s="8" t="s">
        <v>36</v>
      </c>
      <c r="J197" s="162">
        <v>898</v>
      </c>
    </row>
    <row r="198" spans="1:10" ht="13.5" thickBot="1">
      <c r="A198" s="249" t="s">
        <v>16</v>
      </c>
      <c r="B198" s="9">
        <f>17.31*3470.702</f>
        <v>60077.85162</v>
      </c>
      <c r="C198" s="79">
        <f>E198-B198</f>
        <v>-7696.251620000003</v>
      </c>
      <c r="D198" s="32"/>
      <c r="E198" s="163">
        <v>52381.6</v>
      </c>
      <c r="F198" s="40">
        <f>B198*1</f>
        <v>60077.85162</v>
      </c>
      <c r="G198" s="40">
        <f>(2.86+3.89+0.26+1.8)*3470.7</f>
        <v>30576.867</v>
      </c>
      <c r="H198" s="12">
        <f>F198-G198+C198</f>
        <v>21804.733</v>
      </c>
      <c r="I198" s="67" t="s">
        <v>33</v>
      </c>
      <c r="J198" s="146">
        <f>2.78*3470.7+0.99*3470.7</f>
        <v>13084.538999999999</v>
      </c>
    </row>
    <row r="199" spans="1:10" ht="14.25" customHeight="1">
      <c r="A199" s="250"/>
      <c r="B199" s="82"/>
      <c r="C199" s="83"/>
      <c r="D199" s="83"/>
      <c r="E199" s="84"/>
      <c r="F199" s="85"/>
      <c r="G199" s="83"/>
      <c r="H199" s="84"/>
      <c r="I199" s="100" t="s">
        <v>124</v>
      </c>
      <c r="J199" s="16">
        <v>39</v>
      </c>
    </row>
    <row r="200" spans="1:10" ht="12.75">
      <c r="A200" s="250"/>
      <c r="B200" s="86"/>
      <c r="C200" s="87"/>
      <c r="D200" s="87"/>
      <c r="E200" s="88"/>
      <c r="F200" s="89"/>
      <c r="G200" s="87"/>
      <c r="H200" s="88"/>
      <c r="I200" s="155" t="s">
        <v>123</v>
      </c>
      <c r="J200" s="16">
        <v>888</v>
      </c>
    </row>
    <row r="201" spans="1:10" ht="12.75">
      <c r="A201" s="250"/>
      <c r="B201" s="90"/>
      <c r="C201" s="87"/>
      <c r="D201" s="87"/>
      <c r="E201" s="88"/>
      <c r="F201" s="89"/>
      <c r="G201" s="87"/>
      <c r="H201" s="88"/>
      <c r="I201" s="37" t="s">
        <v>125</v>
      </c>
      <c r="J201" s="19">
        <v>11993</v>
      </c>
    </row>
    <row r="202" spans="1:10" ht="24">
      <c r="A202" s="250"/>
      <c r="B202" s="90"/>
      <c r="C202" s="87"/>
      <c r="D202" s="87"/>
      <c r="E202" s="88"/>
      <c r="F202" s="89"/>
      <c r="G202" s="87"/>
      <c r="H202" s="88"/>
      <c r="I202" s="4" t="s">
        <v>152</v>
      </c>
      <c r="J202" s="75">
        <v>1698</v>
      </c>
    </row>
    <row r="203" spans="1:10" ht="13.5" thickBot="1">
      <c r="A203" s="251"/>
      <c r="B203" s="94"/>
      <c r="C203" s="91"/>
      <c r="D203" s="91"/>
      <c r="E203" s="92"/>
      <c r="F203" s="93"/>
      <c r="G203" s="91"/>
      <c r="H203" s="92"/>
      <c r="I203" s="24" t="s">
        <v>151</v>
      </c>
      <c r="J203" s="77">
        <v>102</v>
      </c>
    </row>
    <row r="204" spans="1:10" ht="13.5" thickBot="1">
      <c r="A204" s="249" t="s">
        <v>17</v>
      </c>
      <c r="B204" s="9">
        <f>17.31*3470.7019</f>
        <v>60077.849889</v>
      </c>
      <c r="C204" s="79">
        <f>E204-B204</f>
        <v>5711.440110999996</v>
      </c>
      <c r="D204" s="39"/>
      <c r="E204" s="113">
        <v>65789.29</v>
      </c>
      <c r="F204" s="40">
        <f>B204*1</f>
        <v>60077.849889</v>
      </c>
      <c r="G204" s="40">
        <f>(2.86+3.89+0.26+1.8)*3470.7</f>
        <v>30576.867</v>
      </c>
      <c r="H204" s="12">
        <f>F204-G204+C204</f>
        <v>35212.422999999995</v>
      </c>
      <c r="I204" s="67" t="s">
        <v>33</v>
      </c>
      <c r="J204" s="146">
        <f>2.78*3470.7+0.99*3470.7</f>
        <v>13084.538999999999</v>
      </c>
    </row>
    <row r="205" spans="1:10" ht="12.75">
      <c r="A205" s="250"/>
      <c r="B205" s="82"/>
      <c r="C205" s="83"/>
      <c r="D205" s="83"/>
      <c r="E205" s="84"/>
      <c r="F205" s="85"/>
      <c r="G205" s="83"/>
      <c r="H205" s="84"/>
      <c r="I205" s="74" t="s">
        <v>126</v>
      </c>
      <c r="J205" s="102">
        <v>464</v>
      </c>
    </row>
    <row r="206" spans="1:10" ht="24.75" thickBot="1">
      <c r="A206" s="250"/>
      <c r="B206" s="86"/>
      <c r="C206" s="87"/>
      <c r="D206" s="87"/>
      <c r="E206" s="88"/>
      <c r="F206" s="89"/>
      <c r="G206" s="87"/>
      <c r="H206" s="88"/>
      <c r="I206" s="100" t="s">
        <v>127</v>
      </c>
      <c r="J206" s="102">
        <v>30059</v>
      </c>
    </row>
    <row r="207" spans="1:10" ht="13.5" thickBot="1">
      <c r="A207" s="252" t="s">
        <v>18</v>
      </c>
      <c r="B207" s="9">
        <f>17.31*3470.7019</f>
        <v>60077.849889</v>
      </c>
      <c r="C207" s="79">
        <f>E207-B207</f>
        <v>5499.380110999999</v>
      </c>
      <c r="D207" s="144"/>
      <c r="E207" s="145">
        <v>65577.23</v>
      </c>
      <c r="F207" s="40">
        <f>B207*1</f>
        <v>60077.849889</v>
      </c>
      <c r="G207" s="40">
        <f>(2.86+3.89+0.26+1.8)*3470.7</f>
        <v>30576.867</v>
      </c>
      <c r="H207" s="12">
        <f>F207-G207+C207</f>
        <v>35000.363</v>
      </c>
      <c r="I207" s="67" t="s">
        <v>33</v>
      </c>
      <c r="J207" s="146">
        <f>2.78*3470.7+0.99*3470.7</f>
        <v>13084.538999999999</v>
      </c>
    </row>
    <row r="208" spans="1:10" ht="12.75">
      <c r="A208" s="256"/>
      <c r="B208" s="82"/>
      <c r="C208" s="83"/>
      <c r="D208" s="83"/>
      <c r="E208" s="84"/>
      <c r="F208" s="85"/>
      <c r="G208" s="83"/>
      <c r="H208" s="84"/>
      <c r="I208" s="74" t="s">
        <v>128</v>
      </c>
      <c r="J208" s="16">
        <v>1497</v>
      </c>
    </row>
    <row r="209" spans="1:10" ht="24">
      <c r="A209" s="256"/>
      <c r="B209" s="86"/>
      <c r="C209" s="87"/>
      <c r="D209" s="87"/>
      <c r="E209" s="88"/>
      <c r="F209" s="89"/>
      <c r="G209" s="87"/>
      <c r="H209" s="88"/>
      <c r="I209" s="5" t="s">
        <v>129</v>
      </c>
      <c r="J209" s="16">
        <v>3186</v>
      </c>
    </row>
    <row r="210" spans="1:10" ht="13.5" thickBot="1">
      <c r="A210" s="256"/>
      <c r="B210" s="86"/>
      <c r="C210" s="87"/>
      <c r="D210" s="87"/>
      <c r="E210" s="88"/>
      <c r="F210" s="89"/>
      <c r="G210" s="87"/>
      <c r="H210" s="88"/>
      <c r="I210" s="44" t="s">
        <v>130</v>
      </c>
      <c r="J210" s="102">
        <v>510</v>
      </c>
    </row>
    <row r="211" spans="1:10" ht="13.5" thickBot="1">
      <c r="A211" s="249" t="s">
        <v>19</v>
      </c>
      <c r="B211" s="9">
        <f>17.31*3470.7019</f>
        <v>60077.849889</v>
      </c>
      <c r="C211" s="79">
        <f>E211-B211</f>
        <v>133.44011100000353</v>
      </c>
      <c r="D211" s="144"/>
      <c r="E211" s="145">
        <v>60211.29</v>
      </c>
      <c r="F211" s="40">
        <f>B211*1</f>
        <v>60077.849889</v>
      </c>
      <c r="G211" s="40">
        <f>(2.86+3.89+0.26+1.8)*3470.7</f>
        <v>30576.867</v>
      </c>
      <c r="H211" s="12">
        <f>F211-G211+C211</f>
        <v>29634.423000000003</v>
      </c>
      <c r="I211" s="67" t="s">
        <v>33</v>
      </c>
      <c r="J211" s="146">
        <f>2.78*3470.7+0.99*3470.7</f>
        <v>13084.538999999999</v>
      </c>
    </row>
    <row r="212" spans="1:10" ht="12.75" customHeight="1">
      <c r="A212" s="250"/>
      <c r="B212" s="82"/>
      <c r="C212" s="83"/>
      <c r="D212" s="83"/>
      <c r="E212" s="84"/>
      <c r="F212" s="85"/>
      <c r="G212" s="83"/>
      <c r="H212" s="84"/>
      <c r="I212" s="74" t="s">
        <v>131</v>
      </c>
      <c r="J212" s="102">
        <v>59</v>
      </c>
    </row>
    <row r="213" spans="1:10" ht="12.75">
      <c r="A213" s="250"/>
      <c r="B213" s="86"/>
      <c r="C213" s="87"/>
      <c r="D213" s="87"/>
      <c r="E213" s="88"/>
      <c r="F213" s="89"/>
      <c r="G213" s="87"/>
      <c r="H213" s="88"/>
      <c r="I213" s="74" t="s">
        <v>135</v>
      </c>
      <c r="J213" s="16">
        <v>490</v>
      </c>
    </row>
    <row r="214" spans="1:10" ht="12.75">
      <c r="A214" s="250"/>
      <c r="B214" s="86"/>
      <c r="C214" s="87"/>
      <c r="D214" s="87"/>
      <c r="E214" s="88"/>
      <c r="F214" s="89"/>
      <c r="G214" s="87"/>
      <c r="H214" s="88"/>
      <c r="I214" s="74" t="s">
        <v>132</v>
      </c>
      <c r="J214" s="164">
        <v>122</v>
      </c>
    </row>
    <row r="215" spans="1:10" ht="12.75">
      <c r="A215" s="250"/>
      <c r="B215" s="86"/>
      <c r="C215" s="87"/>
      <c r="D215" s="87"/>
      <c r="E215" s="88"/>
      <c r="F215" s="89"/>
      <c r="G215" s="87"/>
      <c r="H215" s="88"/>
      <c r="I215" s="6" t="s">
        <v>133</v>
      </c>
      <c r="J215" s="16">
        <v>13</v>
      </c>
    </row>
    <row r="216" spans="1:10" ht="12.75">
      <c r="A216" s="250"/>
      <c r="B216" s="86"/>
      <c r="C216" s="87"/>
      <c r="D216" s="87"/>
      <c r="E216" s="88"/>
      <c r="F216" s="89"/>
      <c r="G216" s="87"/>
      <c r="H216" s="88"/>
      <c r="I216" s="37" t="s">
        <v>134</v>
      </c>
      <c r="J216" s="102">
        <v>448</v>
      </c>
    </row>
    <row r="217" spans="1:10" ht="12.75">
      <c r="A217" s="250"/>
      <c r="B217" s="86"/>
      <c r="C217" s="87"/>
      <c r="D217" s="87"/>
      <c r="E217" s="88"/>
      <c r="F217" s="89"/>
      <c r="G217" s="87"/>
      <c r="H217" s="88"/>
      <c r="I217" s="112" t="s">
        <v>136</v>
      </c>
      <c r="J217" s="102">
        <v>692</v>
      </c>
    </row>
    <row r="218" spans="1:10" ht="12.75">
      <c r="A218" s="250"/>
      <c r="B218" s="86"/>
      <c r="C218" s="87"/>
      <c r="D218" s="87"/>
      <c r="E218" s="88"/>
      <c r="F218" s="89"/>
      <c r="G218" s="87"/>
      <c r="H218" s="88"/>
      <c r="I218" s="4" t="s">
        <v>142</v>
      </c>
      <c r="J218" s="102">
        <v>1840</v>
      </c>
    </row>
    <row r="219" spans="1:10" ht="12.75">
      <c r="A219" s="250"/>
      <c r="B219" s="86"/>
      <c r="C219" s="87"/>
      <c r="D219" s="87"/>
      <c r="E219" s="88"/>
      <c r="F219" s="89"/>
      <c r="G219" s="87"/>
      <c r="H219" s="88"/>
      <c r="I219" s="4" t="s">
        <v>138</v>
      </c>
      <c r="J219" s="16">
        <v>1020</v>
      </c>
    </row>
    <row r="220" spans="1:10" ht="13.5" thickBot="1">
      <c r="A220" s="250"/>
      <c r="B220" s="86"/>
      <c r="C220" s="87"/>
      <c r="D220" s="87"/>
      <c r="E220" s="88"/>
      <c r="F220" s="89"/>
      <c r="G220" s="87"/>
      <c r="H220" s="88"/>
      <c r="I220" s="35" t="s">
        <v>76</v>
      </c>
      <c r="J220" s="164">
        <v>748</v>
      </c>
    </row>
    <row r="221" spans="1:10" ht="13.5" thickBot="1">
      <c r="A221" s="249" t="s">
        <v>20</v>
      </c>
      <c r="B221" s="9">
        <f>17.31*3470.7019</f>
        <v>60077.849889</v>
      </c>
      <c r="C221" s="79">
        <f>E221-B221</f>
        <v>1507.7601110000032</v>
      </c>
      <c r="D221" s="144"/>
      <c r="E221" s="145">
        <v>61585.61</v>
      </c>
      <c r="F221" s="40">
        <f>B221*1</f>
        <v>60077.849889</v>
      </c>
      <c r="G221" s="40">
        <f>(2.86+3.89+0.26+1.8)*3470.7</f>
        <v>30576.867</v>
      </c>
      <c r="H221" s="12">
        <f>F221-G221+C221</f>
        <v>31008.743000000002</v>
      </c>
      <c r="I221" s="67" t="s">
        <v>33</v>
      </c>
      <c r="J221" s="146">
        <f>2.78*3470.7+0.99*3470.7</f>
        <v>13084.538999999999</v>
      </c>
    </row>
    <row r="222" spans="1:10" ht="12.75">
      <c r="A222" s="250"/>
      <c r="B222" s="82"/>
      <c r="C222" s="83"/>
      <c r="D222" s="83"/>
      <c r="E222" s="84"/>
      <c r="F222" s="89"/>
      <c r="G222" s="87"/>
      <c r="H222" s="88"/>
      <c r="I222" s="74" t="s">
        <v>139</v>
      </c>
      <c r="J222" s="102">
        <v>1121</v>
      </c>
    </row>
    <row r="223" spans="1:10" ht="12.75">
      <c r="A223" s="250"/>
      <c r="B223" s="86"/>
      <c r="C223" s="87"/>
      <c r="D223" s="87"/>
      <c r="E223" s="88"/>
      <c r="F223" s="89"/>
      <c r="G223" s="87"/>
      <c r="H223" s="88"/>
      <c r="I223" s="74" t="s">
        <v>140</v>
      </c>
      <c r="J223" s="102">
        <v>6408</v>
      </c>
    </row>
    <row r="224" spans="1:10" ht="24">
      <c r="A224" s="250"/>
      <c r="B224" s="95"/>
      <c r="C224" s="96"/>
      <c r="D224" s="96"/>
      <c r="E224" s="97"/>
      <c r="F224" s="90"/>
      <c r="G224" s="98"/>
      <c r="H224" s="99"/>
      <c r="I224" s="5" t="s">
        <v>30</v>
      </c>
      <c r="J224" s="15">
        <v>1700</v>
      </c>
    </row>
    <row r="225" spans="1:10" ht="13.5" thickBot="1">
      <c r="A225" s="250"/>
      <c r="B225" s="95"/>
      <c r="C225" s="96"/>
      <c r="D225" s="96"/>
      <c r="E225" s="97"/>
      <c r="F225" s="90"/>
      <c r="G225" s="98"/>
      <c r="H225" s="99"/>
      <c r="I225" s="8" t="s">
        <v>141</v>
      </c>
      <c r="J225" s="18">
        <v>510</v>
      </c>
    </row>
    <row r="226" spans="1:10" ht="13.5" thickBot="1">
      <c r="A226" s="3" t="s">
        <v>21</v>
      </c>
      <c r="B226" s="45">
        <f>SUM(B138:B221)</f>
        <v>750110.5238959998</v>
      </c>
      <c r="C226" s="46">
        <f>SUM(C138:C221)</f>
        <v>411.87610399997357</v>
      </c>
      <c r="D226" s="46"/>
      <c r="E226" s="47">
        <f>SUM(E138:E225)</f>
        <v>750522.4</v>
      </c>
      <c r="F226" s="48">
        <f>SUM(F138:F221)</f>
        <v>750110.5238959998</v>
      </c>
      <c r="G226" s="48">
        <f>SUM(G138:G221)</f>
        <v>366932.9759999999</v>
      </c>
      <c r="H226" s="49">
        <f>SUM(H138:H221)</f>
        <v>383589.424</v>
      </c>
      <c r="I226" s="128"/>
      <c r="J226" s="129"/>
    </row>
    <row r="227" spans="1:10" ht="13.5" thickBot="1">
      <c r="A227" s="2"/>
      <c r="B227" s="130"/>
      <c r="C227" s="131"/>
      <c r="D227" s="131"/>
      <c r="E227" s="132"/>
      <c r="F227" s="133"/>
      <c r="G227" s="133"/>
      <c r="H227" s="133"/>
      <c r="I227" s="56" t="s">
        <v>22</v>
      </c>
      <c r="J227" s="57">
        <f>SUM(J138:J225)</f>
        <v>344263.66606896545</v>
      </c>
    </row>
    <row r="228" spans="1:10" ht="13.5" thickBot="1">
      <c r="A228" s="134"/>
      <c r="B228" s="135"/>
      <c r="C228" s="136"/>
      <c r="D228" s="136"/>
      <c r="E228" s="137"/>
      <c r="F228" s="287"/>
      <c r="G228" s="288"/>
      <c r="H228" s="288"/>
      <c r="I228" s="289"/>
      <c r="J228" s="138"/>
    </row>
    <row r="229" spans="1:10" ht="13.5" thickBot="1">
      <c r="A229" s="139"/>
      <c r="B229" s="139"/>
      <c r="C229" s="139"/>
      <c r="D229" s="139"/>
      <c r="E229" s="139"/>
      <c r="F229" s="139"/>
      <c r="G229" s="139"/>
      <c r="H229" s="139"/>
      <c r="I229" s="63" t="s">
        <v>88</v>
      </c>
      <c r="J229" s="71">
        <f>H226+J137-J227</f>
        <v>145226.40586206887</v>
      </c>
    </row>
    <row r="230" spans="1:10" ht="12.75">
      <c r="A230" s="139"/>
      <c r="B230" s="139"/>
      <c r="C230" s="139"/>
      <c r="D230" s="139"/>
      <c r="E230" s="139"/>
      <c r="F230" s="139"/>
      <c r="G230" s="139"/>
      <c r="H230" s="139"/>
      <c r="I230" s="140"/>
      <c r="J230" s="141"/>
    </row>
    <row r="231" spans="1:10" ht="12.75">
      <c r="A231" s="142"/>
      <c r="B231" s="142"/>
      <c r="C231" s="142"/>
      <c r="D231" s="142"/>
      <c r="E231" s="142"/>
      <c r="F231" s="142"/>
      <c r="G231" s="142"/>
      <c r="H231" s="142"/>
      <c r="I231" s="142"/>
      <c r="J231" s="142"/>
    </row>
    <row r="235" spans="1:10" ht="15.75">
      <c r="A235" s="263" t="s">
        <v>155</v>
      </c>
      <c r="B235" s="263"/>
      <c r="C235" s="263"/>
      <c r="D235" s="263"/>
      <c r="E235" s="263"/>
      <c r="F235" s="263"/>
      <c r="G235" s="263"/>
      <c r="H235" s="263"/>
      <c r="I235" s="263"/>
      <c r="J235" s="263"/>
    </row>
    <row r="236" spans="1:10" ht="16.5" thickBot="1">
      <c r="A236" s="264" t="s">
        <v>24</v>
      </c>
      <c r="B236" s="264"/>
      <c r="C236" s="264"/>
      <c r="D236" s="264"/>
      <c r="E236" s="264"/>
      <c r="F236" s="264"/>
      <c r="G236" s="264"/>
      <c r="H236" s="264"/>
      <c r="I236" s="264"/>
      <c r="J236" s="264"/>
    </row>
    <row r="237" spans="1:10" ht="13.5" thickBot="1">
      <c r="A237" s="273"/>
      <c r="B237" s="268" t="s">
        <v>23</v>
      </c>
      <c r="C237" s="269"/>
      <c r="D237" s="269"/>
      <c r="E237" s="270"/>
      <c r="F237" s="268" t="s">
        <v>27</v>
      </c>
      <c r="G237" s="269"/>
      <c r="H237" s="269"/>
      <c r="I237" s="269"/>
      <c r="J237" s="270"/>
    </row>
    <row r="238" spans="1:10" ht="13.5" thickBot="1">
      <c r="A238" s="274"/>
      <c r="B238" s="276" t="s">
        <v>0</v>
      </c>
      <c r="C238" s="278" t="s">
        <v>42</v>
      </c>
      <c r="D238" s="276" t="s">
        <v>1</v>
      </c>
      <c r="E238" s="276" t="s">
        <v>2</v>
      </c>
      <c r="F238" s="276" t="s">
        <v>3</v>
      </c>
      <c r="G238" s="276" t="s">
        <v>4</v>
      </c>
      <c r="H238" s="276" t="s">
        <v>5</v>
      </c>
      <c r="I238" s="282" t="s">
        <v>6</v>
      </c>
      <c r="J238" s="283"/>
    </row>
    <row r="239" spans="1:10" ht="35.25" customHeight="1" thickBot="1">
      <c r="A239" s="275"/>
      <c r="B239" s="277"/>
      <c r="C239" s="279"/>
      <c r="D239" s="277"/>
      <c r="E239" s="277"/>
      <c r="F239" s="280"/>
      <c r="G239" s="280"/>
      <c r="H239" s="281"/>
      <c r="I239" s="143" t="s">
        <v>7</v>
      </c>
      <c r="J239" s="143" t="s">
        <v>8</v>
      </c>
    </row>
    <row r="240" spans="1:10" ht="13.5" thickBot="1">
      <c r="A240" s="148" t="s">
        <v>156</v>
      </c>
      <c r="B240" s="284"/>
      <c r="C240" s="285"/>
      <c r="D240" s="285"/>
      <c r="E240" s="286"/>
      <c r="F240" s="126"/>
      <c r="G240" s="127"/>
      <c r="H240" s="127"/>
      <c r="I240" s="149" t="s">
        <v>157</v>
      </c>
      <c r="J240" s="150">
        <f>J229</f>
        <v>145226.40586206887</v>
      </c>
    </row>
    <row r="241" spans="1:10" ht="13.5" thickBot="1">
      <c r="A241" s="252" t="s">
        <v>9</v>
      </c>
      <c r="B241" s="175">
        <f>17.31*3470.7019</f>
        <v>60077.849889</v>
      </c>
      <c r="C241" s="182">
        <f>E241-B241</f>
        <v>-6416.849888999997</v>
      </c>
      <c r="D241" s="183"/>
      <c r="E241" s="184">
        <v>53661</v>
      </c>
      <c r="F241" s="185">
        <f>B241*1</f>
        <v>60077.849889</v>
      </c>
      <c r="G241" s="194">
        <f>(2.86+4.85+0.26+2.18)*3470.7</f>
        <v>35227.604999999996</v>
      </c>
      <c r="H241" s="219">
        <f>F241-G241+C241</f>
        <v>18433.395000000004</v>
      </c>
      <c r="I241" s="220" t="s">
        <v>33</v>
      </c>
      <c r="J241" s="146">
        <f>3.77*3470.7</f>
        <v>13084.538999999999</v>
      </c>
    </row>
    <row r="242" spans="1:11" ht="24">
      <c r="A242" s="250"/>
      <c r="B242" s="176"/>
      <c r="C242" s="186"/>
      <c r="D242" s="186"/>
      <c r="E242" s="187"/>
      <c r="F242" s="188"/>
      <c r="G242" s="186"/>
      <c r="H242" s="186"/>
      <c r="I242" s="7" t="s">
        <v>159</v>
      </c>
      <c r="J242" s="102">
        <v>4618.33</v>
      </c>
      <c r="K242" s="62"/>
    </row>
    <row r="243" spans="1:10" ht="12.75">
      <c r="A243" s="250"/>
      <c r="B243" s="177"/>
      <c r="C243" s="189"/>
      <c r="D243" s="189"/>
      <c r="E243" s="190"/>
      <c r="F243" s="191"/>
      <c r="G243" s="189"/>
      <c r="H243" s="189"/>
      <c r="I243" s="74" t="s">
        <v>160</v>
      </c>
      <c r="J243" s="102">
        <v>1177</v>
      </c>
    </row>
    <row r="244" spans="1:10" ht="12.75">
      <c r="A244" s="250"/>
      <c r="B244" s="177"/>
      <c r="C244" s="189"/>
      <c r="D244" s="189"/>
      <c r="E244" s="190"/>
      <c r="F244" s="191"/>
      <c r="G244" s="189"/>
      <c r="H244" s="189"/>
      <c r="I244" s="7" t="s">
        <v>204</v>
      </c>
      <c r="J244" s="102">
        <v>13</v>
      </c>
    </row>
    <row r="245" spans="1:10" ht="13.5" thickBot="1">
      <c r="A245" s="250"/>
      <c r="B245" s="177"/>
      <c r="C245" s="189"/>
      <c r="D245" s="189"/>
      <c r="E245" s="190"/>
      <c r="F245" s="191"/>
      <c r="G245" s="189"/>
      <c r="H245" s="189"/>
      <c r="I245" s="221" t="s">
        <v>161</v>
      </c>
      <c r="J245" s="102">
        <v>510</v>
      </c>
    </row>
    <row r="246" spans="1:10" ht="13.5" thickBot="1">
      <c r="A246" s="249" t="s">
        <v>10</v>
      </c>
      <c r="B246" s="175">
        <f>17.31*3470.7019</f>
        <v>60077.849889</v>
      </c>
      <c r="C246" s="182">
        <f>E246-B246</f>
        <v>406.03011100000003</v>
      </c>
      <c r="D246" s="192"/>
      <c r="E246" s="193">
        <v>60483.88</v>
      </c>
      <c r="F246" s="194">
        <f>B246*1</f>
        <v>60077.849889</v>
      </c>
      <c r="G246" s="194">
        <f>(2.86+4.85+0.26+2.18)*3470.7</f>
        <v>35227.604999999996</v>
      </c>
      <c r="H246" s="193">
        <f>F246-G246+C246</f>
        <v>25256.275</v>
      </c>
      <c r="I246" s="220" t="s">
        <v>33</v>
      </c>
      <c r="J246" s="146">
        <f>3.77*3470.7</f>
        <v>13084.538999999999</v>
      </c>
    </row>
    <row r="247" spans="1:10" ht="24">
      <c r="A247" s="250"/>
      <c r="B247" s="177"/>
      <c r="C247" s="189"/>
      <c r="D247" s="189"/>
      <c r="E247" s="190"/>
      <c r="F247" s="191"/>
      <c r="G247" s="189"/>
      <c r="H247" s="199"/>
      <c r="I247" s="7" t="s">
        <v>162</v>
      </c>
      <c r="J247" s="102">
        <v>2607</v>
      </c>
    </row>
    <row r="248" spans="1:10" ht="12.75">
      <c r="A248" s="250"/>
      <c r="B248" s="177"/>
      <c r="C248" s="189"/>
      <c r="D248" s="189"/>
      <c r="E248" s="190"/>
      <c r="F248" s="191"/>
      <c r="G248" s="189"/>
      <c r="H248" s="199"/>
      <c r="I248" s="7" t="s">
        <v>163</v>
      </c>
      <c r="J248" s="108">
        <v>424</v>
      </c>
    </row>
    <row r="249" spans="1:10" ht="13.5" thickBot="1">
      <c r="A249" s="250"/>
      <c r="B249" s="177"/>
      <c r="C249" s="189"/>
      <c r="D249" s="189"/>
      <c r="E249" s="190"/>
      <c r="F249" s="191"/>
      <c r="G249" s="189"/>
      <c r="H249" s="199"/>
      <c r="I249" s="7" t="s">
        <v>202</v>
      </c>
      <c r="J249" s="108">
        <v>599</v>
      </c>
    </row>
    <row r="250" spans="1:10" ht="13.5" thickBot="1">
      <c r="A250" s="249" t="s">
        <v>11</v>
      </c>
      <c r="B250" s="175">
        <f>17.31*3470.7019</f>
        <v>60077.849889</v>
      </c>
      <c r="C250" s="182">
        <f>E250-B250</f>
        <v>-2362.8298890000005</v>
      </c>
      <c r="D250" s="192"/>
      <c r="E250" s="193">
        <v>57715.02</v>
      </c>
      <c r="F250" s="194">
        <f>B250*1</f>
        <v>60077.849889</v>
      </c>
      <c r="G250" s="194">
        <f>(2.86+4.85+0.26+2.18)*3470.7</f>
        <v>35227.604999999996</v>
      </c>
      <c r="H250" s="193">
        <f>F250-G250+C250</f>
        <v>22487.415</v>
      </c>
      <c r="I250" s="220" t="s">
        <v>33</v>
      </c>
      <c r="J250" s="146">
        <f>3.77*3470.7</f>
        <v>13084.538999999999</v>
      </c>
    </row>
    <row r="251" spans="1:10" ht="12.75">
      <c r="A251" s="250"/>
      <c r="B251" s="177"/>
      <c r="C251" s="189"/>
      <c r="D251" s="189"/>
      <c r="E251" s="190"/>
      <c r="F251" s="195"/>
      <c r="G251" s="189"/>
      <c r="H251" s="199"/>
      <c r="I251" s="7" t="s">
        <v>166</v>
      </c>
      <c r="J251" s="102">
        <v>39</v>
      </c>
    </row>
    <row r="252" spans="1:10" ht="24">
      <c r="A252" s="250"/>
      <c r="B252" s="177"/>
      <c r="C252" s="189"/>
      <c r="D252" s="189"/>
      <c r="E252" s="190"/>
      <c r="F252" s="195"/>
      <c r="G252" s="189"/>
      <c r="H252" s="199"/>
      <c r="I252" s="7" t="s">
        <v>165</v>
      </c>
      <c r="J252" s="102">
        <v>14734</v>
      </c>
    </row>
    <row r="253" spans="1:10" ht="12.75">
      <c r="A253" s="250"/>
      <c r="B253" s="177"/>
      <c r="C253" s="189"/>
      <c r="D253" s="189"/>
      <c r="E253" s="190"/>
      <c r="F253" s="195"/>
      <c r="G253" s="189"/>
      <c r="H253" s="199"/>
      <c r="I253" s="7" t="s">
        <v>164</v>
      </c>
      <c r="J253" s="102">
        <v>1633</v>
      </c>
    </row>
    <row r="254" spans="1:10" ht="15.75" customHeight="1">
      <c r="A254" s="250"/>
      <c r="B254" s="177"/>
      <c r="C254" s="189"/>
      <c r="D254" s="189"/>
      <c r="E254" s="190"/>
      <c r="F254" s="195"/>
      <c r="G254" s="189"/>
      <c r="H254" s="199"/>
      <c r="I254" s="119" t="s">
        <v>50</v>
      </c>
      <c r="J254" s="102">
        <v>2993</v>
      </c>
    </row>
    <row r="255" spans="1:10" ht="13.5" thickBot="1">
      <c r="A255" s="250"/>
      <c r="B255" s="177"/>
      <c r="C255" s="189"/>
      <c r="D255" s="189"/>
      <c r="E255" s="190"/>
      <c r="F255" s="195"/>
      <c r="G255" s="189"/>
      <c r="H255" s="199"/>
      <c r="I255" s="119" t="s">
        <v>213</v>
      </c>
      <c r="J255" s="226">
        <v>312092</v>
      </c>
    </row>
    <row r="256" spans="1:10" ht="13.5" thickBot="1">
      <c r="A256" s="249" t="s">
        <v>12</v>
      </c>
      <c r="B256" s="175">
        <f>17.31*3470.7019</f>
        <v>60077.849889</v>
      </c>
      <c r="C256" s="182">
        <f>E256-B256</f>
        <v>-9888.989888999997</v>
      </c>
      <c r="D256" s="183"/>
      <c r="E256" s="193">
        <v>50188.86</v>
      </c>
      <c r="F256" s="194">
        <f>B256*1</f>
        <v>60077.849889</v>
      </c>
      <c r="G256" s="194">
        <f>(2.86+4.85+0.26+2.18)*3470.7</f>
        <v>35227.604999999996</v>
      </c>
      <c r="H256" s="193">
        <f>F256-G256+C256</f>
        <v>14961.255000000005</v>
      </c>
      <c r="I256" s="220" t="s">
        <v>33</v>
      </c>
      <c r="J256" s="146">
        <f>3.77*3470.7</f>
        <v>13084.538999999999</v>
      </c>
    </row>
    <row r="257" spans="1:10" ht="12.75">
      <c r="A257" s="250"/>
      <c r="B257" s="176"/>
      <c r="C257" s="196"/>
      <c r="D257" s="186"/>
      <c r="E257" s="197"/>
      <c r="F257" s="188"/>
      <c r="G257" s="186"/>
      <c r="H257" s="197"/>
      <c r="I257" s="166" t="s">
        <v>207</v>
      </c>
      <c r="J257" s="102">
        <v>0</v>
      </c>
    </row>
    <row r="258" spans="1:10" ht="12.75">
      <c r="A258" s="250"/>
      <c r="B258" s="177"/>
      <c r="C258" s="198"/>
      <c r="D258" s="189"/>
      <c r="E258" s="199"/>
      <c r="F258" s="191"/>
      <c r="G258" s="189"/>
      <c r="H258" s="199"/>
      <c r="I258" s="7" t="s">
        <v>168</v>
      </c>
      <c r="J258" s="102">
        <v>13</v>
      </c>
    </row>
    <row r="259" spans="1:10" ht="12.75">
      <c r="A259" s="250"/>
      <c r="B259" s="178"/>
      <c r="C259" s="198"/>
      <c r="D259" s="189"/>
      <c r="E259" s="199"/>
      <c r="F259" s="191"/>
      <c r="G259" s="189"/>
      <c r="H259" s="199"/>
      <c r="I259" s="119" t="s">
        <v>170</v>
      </c>
      <c r="J259" s="19">
        <v>150</v>
      </c>
    </row>
    <row r="260" spans="1:10" ht="12.75">
      <c r="A260" s="250"/>
      <c r="B260" s="178"/>
      <c r="C260" s="198"/>
      <c r="D260" s="189"/>
      <c r="E260" s="199"/>
      <c r="F260" s="191"/>
      <c r="G260" s="189"/>
      <c r="H260" s="199"/>
      <c r="I260" s="112" t="s">
        <v>169</v>
      </c>
      <c r="J260" s="19">
        <v>1070</v>
      </c>
    </row>
    <row r="261" spans="1:10" ht="12.75">
      <c r="A261" s="250"/>
      <c r="B261" s="178"/>
      <c r="C261" s="198"/>
      <c r="D261" s="189"/>
      <c r="E261" s="199"/>
      <c r="F261" s="191"/>
      <c r="G261" s="189"/>
      <c r="H261" s="199"/>
      <c r="I261" s="166" t="s">
        <v>167</v>
      </c>
      <c r="J261" s="78">
        <v>0</v>
      </c>
    </row>
    <row r="262" spans="1:10" ht="16.5" customHeight="1" thickBot="1">
      <c r="A262" s="250"/>
      <c r="B262" s="178"/>
      <c r="C262" s="198"/>
      <c r="D262" s="189"/>
      <c r="E262" s="199"/>
      <c r="F262" s="191"/>
      <c r="G262" s="189"/>
      <c r="H262" s="199"/>
      <c r="I262" s="119" t="s">
        <v>171</v>
      </c>
      <c r="J262" s="104">
        <v>343</v>
      </c>
    </row>
    <row r="263" spans="1:10" ht="13.5" thickBot="1">
      <c r="A263" s="252" t="s">
        <v>13</v>
      </c>
      <c r="B263" s="175">
        <f>17.31*3470.7019</f>
        <v>60077.849889</v>
      </c>
      <c r="C263" s="182">
        <f>E263-B263</f>
        <v>10015.080110999996</v>
      </c>
      <c r="D263" s="192"/>
      <c r="E263" s="193">
        <v>70092.93</v>
      </c>
      <c r="F263" s="194">
        <f>B263*1</f>
        <v>60077.849889</v>
      </c>
      <c r="G263" s="194">
        <f>(2.86+4.85+0.26+2.18)*3470.7</f>
        <v>35227.604999999996</v>
      </c>
      <c r="H263" s="193">
        <f>F263-G263+C263</f>
        <v>34865.325</v>
      </c>
      <c r="I263" s="220" t="s">
        <v>33</v>
      </c>
      <c r="J263" s="146">
        <f>3.77*3470.7</f>
        <v>13084.538999999999</v>
      </c>
    </row>
    <row r="264" spans="1:10" ht="12.75">
      <c r="A264" s="256"/>
      <c r="B264" s="176"/>
      <c r="C264" s="196"/>
      <c r="D264" s="186"/>
      <c r="E264" s="197"/>
      <c r="F264" s="188"/>
      <c r="G264" s="186"/>
      <c r="H264" s="197"/>
      <c r="I264" s="119" t="s">
        <v>170</v>
      </c>
      <c r="J264" s="19">
        <v>150</v>
      </c>
    </row>
    <row r="265" spans="1:10" ht="12.75">
      <c r="A265" s="256"/>
      <c r="B265" s="177"/>
      <c r="C265" s="198"/>
      <c r="D265" s="189"/>
      <c r="E265" s="199"/>
      <c r="F265" s="191"/>
      <c r="G265" s="189"/>
      <c r="H265" s="199"/>
      <c r="I265" s="112" t="s">
        <v>169</v>
      </c>
      <c r="J265" s="19">
        <v>1070</v>
      </c>
    </row>
    <row r="266" spans="1:10" ht="12.75">
      <c r="A266" s="256"/>
      <c r="B266" s="177"/>
      <c r="C266" s="198"/>
      <c r="D266" s="189"/>
      <c r="E266" s="199"/>
      <c r="F266" s="191"/>
      <c r="G266" s="189"/>
      <c r="H266" s="199"/>
      <c r="I266" s="7" t="s">
        <v>208</v>
      </c>
      <c r="J266" s="102">
        <v>3500</v>
      </c>
    </row>
    <row r="267" spans="1:10" ht="15" customHeight="1">
      <c r="A267" s="256"/>
      <c r="B267" s="177"/>
      <c r="C267" s="198"/>
      <c r="D267" s="189"/>
      <c r="E267" s="199"/>
      <c r="F267" s="191"/>
      <c r="G267" s="189"/>
      <c r="H267" s="199"/>
      <c r="I267" s="110" t="s">
        <v>172</v>
      </c>
      <c r="J267" s="102">
        <v>390.4</v>
      </c>
    </row>
    <row r="268" spans="1:10" ht="15.75" customHeight="1">
      <c r="A268" s="256"/>
      <c r="B268" s="177"/>
      <c r="C268" s="198"/>
      <c r="D268" s="189"/>
      <c r="E268" s="199"/>
      <c r="F268" s="191"/>
      <c r="G268" s="189"/>
      <c r="H268" s="199"/>
      <c r="I268" s="7" t="s">
        <v>173</v>
      </c>
      <c r="J268" s="102">
        <v>364</v>
      </c>
    </row>
    <row r="269" spans="1:10" ht="15" customHeight="1">
      <c r="A269" s="256"/>
      <c r="B269" s="177"/>
      <c r="C269" s="198"/>
      <c r="D269" s="189"/>
      <c r="E269" s="199"/>
      <c r="F269" s="191"/>
      <c r="G269" s="189"/>
      <c r="H269" s="199"/>
      <c r="I269" s="119" t="s">
        <v>106</v>
      </c>
      <c r="J269" s="108">
        <v>50</v>
      </c>
    </row>
    <row r="270" spans="1:10" ht="12.75">
      <c r="A270" s="256"/>
      <c r="B270" s="177"/>
      <c r="C270" s="198"/>
      <c r="D270" s="189"/>
      <c r="E270" s="199"/>
      <c r="F270" s="191"/>
      <c r="G270" s="189"/>
      <c r="H270" s="199"/>
      <c r="I270" s="7" t="s">
        <v>141</v>
      </c>
      <c r="J270" s="108">
        <v>510</v>
      </c>
    </row>
    <row r="271" spans="1:10" ht="26.25" customHeight="1">
      <c r="A271" s="256"/>
      <c r="B271" s="177"/>
      <c r="C271" s="198"/>
      <c r="D271" s="189"/>
      <c r="E271" s="199"/>
      <c r="F271" s="191"/>
      <c r="G271" s="189"/>
      <c r="H271" s="199"/>
      <c r="I271" s="7" t="s">
        <v>215</v>
      </c>
      <c r="J271" s="108">
        <v>451000</v>
      </c>
    </row>
    <row r="272" spans="1:10" ht="24">
      <c r="A272" s="256"/>
      <c r="B272" s="86"/>
      <c r="C272" s="198"/>
      <c r="D272" s="189"/>
      <c r="E272" s="199"/>
      <c r="F272" s="191"/>
      <c r="G272" s="87"/>
      <c r="H272" s="13"/>
      <c r="I272" s="7" t="s">
        <v>209</v>
      </c>
      <c r="J272" s="108">
        <v>11900</v>
      </c>
    </row>
    <row r="273" spans="1:10" ht="15" customHeight="1" thickBot="1">
      <c r="A273" s="262"/>
      <c r="B273" s="116"/>
      <c r="C273" s="200"/>
      <c r="D273" s="201"/>
      <c r="E273" s="202"/>
      <c r="F273" s="203"/>
      <c r="G273" s="91"/>
      <c r="H273" s="42"/>
      <c r="I273" s="7" t="s">
        <v>212</v>
      </c>
      <c r="J273" s="80">
        <v>8000</v>
      </c>
    </row>
    <row r="274" spans="1:10" ht="13.5" thickBot="1">
      <c r="A274" s="249" t="s">
        <v>14</v>
      </c>
      <c r="B274" s="175">
        <f>17.31*3470.7019</f>
        <v>60077.849889</v>
      </c>
      <c r="C274" s="182">
        <f>E274-B274</f>
        <v>2267.4201109999995</v>
      </c>
      <c r="D274" s="192"/>
      <c r="E274" s="193">
        <v>62345.27</v>
      </c>
      <c r="F274" s="194">
        <f>B274*1</f>
        <v>60077.849889</v>
      </c>
      <c r="G274" s="194">
        <f>(2.86+4.85+0.26+2.18)*3470.7</f>
        <v>35227.604999999996</v>
      </c>
      <c r="H274" s="193">
        <f>F274-G274+C274</f>
        <v>27117.665</v>
      </c>
      <c r="I274" s="220" t="s">
        <v>33</v>
      </c>
      <c r="J274" s="146">
        <f>3.77*3470.7</f>
        <v>13084.538999999999</v>
      </c>
    </row>
    <row r="275" spans="1:10" ht="12.75">
      <c r="A275" s="250"/>
      <c r="B275" s="177"/>
      <c r="C275" s="189"/>
      <c r="D275" s="189"/>
      <c r="E275" s="190"/>
      <c r="F275" s="195"/>
      <c r="G275" s="189"/>
      <c r="H275" s="190"/>
      <c r="I275" s="112" t="s">
        <v>169</v>
      </c>
      <c r="J275" s="19">
        <v>1070</v>
      </c>
    </row>
    <row r="276" spans="1:10" ht="13.5" customHeight="1">
      <c r="A276" s="250"/>
      <c r="B276" s="177"/>
      <c r="C276" s="189"/>
      <c r="D276" s="189"/>
      <c r="E276" s="190"/>
      <c r="F276" s="195"/>
      <c r="G276" s="189"/>
      <c r="H276" s="190"/>
      <c r="I276" s="7" t="s">
        <v>177</v>
      </c>
      <c r="J276" s="102">
        <v>39</v>
      </c>
    </row>
    <row r="277" spans="1:10" ht="24">
      <c r="A277" s="250"/>
      <c r="B277" s="177"/>
      <c r="C277" s="189"/>
      <c r="D277" s="189"/>
      <c r="E277" s="190"/>
      <c r="F277" s="195"/>
      <c r="G277" s="189"/>
      <c r="H277" s="190"/>
      <c r="I277" s="74" t="s">
        <v>174</v>
      </c>
      <c r="J277" s="102">
        <v>3124</v>
      </c>
    </row>
    <row r="278" spans="1:10" ht="24">
      <c r="A278" s="250"/>
      <c r="B278" s="177"/>
      <c r="C278" s="189"/>
      <c r="D278" s="189"/>
      <c r="E278" s="190"/>
      <c r="F278" s="195"/>
      <c r="G278" s="189"/>
      <c r="H278" s="190"/>
      <c r="I278" s="119" t="s">
        <v>175</v>
      </c>
      <c r="J278" s="19">
        <v>468</v>
      </c>
    </row>
    <row r="279" spans="1:10" ht="12.75">
      <c r="A279" s="250"/>
      <c r="B279" s="177"/>
      <c r="C279" s="189"/>
      <c r="D279" s="189"/>
      <c r="E279" s="190"/>
      <c r="F279" s="195"/>
      <c r="G279" s="189"/>
      <c r="H279" s="190"/>
      <c r="I279" s="119" t="s">
        <v>176</v>
      </c>
      <c r="J279" s="19">
        <v>115.5</v>
      </c>
    </row>
    <row r="280" spans="1:10" ht="24">
      <c r="A280" s="250"/>
      <c r="B280" s="177"/>
      <c r="C280" s="189"/>
      <c r="D280" s="189"/>
      <c r="E280" s="190"/>
      <c r="F280" s="195"/>
      <c r="G280" s="189"/>
      <c r="H280" s="190"/>
      <c r="I280" s="112" t="s">
        <v>178</v>
      </c>
      <c r="J280" s="75">
        <v>150</v>
      </c>
    </row>
    <row r="281" spans="1:10" ht="12.75">
      <c r="A281" s="250"/>
      <c r="B281" s="177"/>
      <c r="C281" s="189"/>
      <c r="D281" s="189"/>
      <c r="E281" s="190"/>
      <c r="F281" s="195"/>
      <c r="G281" s="189"/>
      <c r="H281" s="190"/>
      <c r="I281" s="7" t="s">
        <v>36</v>
      </c>
      <c r="J281" s="75">
        <v>2872.3</v>
      </c>
    </row>
    <row r="282" spans="1:10" ht="13.5" thickBot="1">
      <c r="A282" s="250"/>
      <c r="B282" s="177"/>
      <c r="C282" s="189"/>
      <c r="D282" s="189"/>
      <c r="E282" s="190"/>
      <c r="F282" s="195"/>
      <c r="G282" s="189"/>
      <c r="H282" s="190"/>
      <c r="I282" s="7" t="s">
        <v>179</v>
      </c>
      <c r="J282" s="156">
        <v>7500</v>
      </c>
    </row>
    <row r="283" spans="1:10" ht="13.5" thickBot="1">
      <c r="A283" s="249" t="s">
        <v>15</v>
      </c>
      <c r="B283" s="175">
        <f>17.31*3470.7019</f>
        <v>60077.849889</v>
      </c>
      <c r="C283" s="182">
        <f>E283-B283</f>
        <v>726.9901109999992</v>
      </c>
      <c r="D283" s="204"/>
      <c r="E283" s="193">
        <v>60804.84</v>
      </c>
      <c r="F283" s="194">
        <f>B283*1</f>
        <v>60077.849889</v>
      </c>
      <c r="G283" s="194">
        <f>(2.86+4.85+0.26+2.18)*3470.7</f>
        <v>35227.604999999996</v>
      </c>
      <c r="H283" s="193">
        <f>F283-G283+C283</f>
        <v>25577.235</v>
      </c>
      <c r="I283" s="220" t="s">
        <v>33</v>
      </c>
      <c r="J283" s="146">
        <f>3.77*3470.7</f>
        <v>13084.538999999999</v>
      </c>
    </row>
    <row r="284" spans="1:10" ht="12.75">
      <c r="A284" s="250"/>
      <c r="B284" s="176"/>
      <c r="C284" s="186"/>
      <c r="D284" s="186"/>
      <c r="E284" s="187"/>
      <c r="F284" s="205"/>
      <c r="G284" s="186"/>
      <c r="H284" s="197"/>
      <c r="I284" s="7" t="s">
        <v>180</v>
      </c>
      <c r="J284" s="102">
        <v>1320</v>
      </c>
    </row>
    <row r="285" spans="1:10" ht="12.75">
      <c r="A285" s="250"/>
      <c r="B285" s="177"/>
      <c r="C285" s="189"/>
      <c r="D285" s="189"/>
      <c r="E285" s="190"/>
      <c r="F285" s="195"/>
      <c r="G285" s="189"/>
      <c r="H285" s="199"/>
      <c r="I285" s="7" t="s">
        <v>181</v>
      </c>
      <c r="J285" s="102">
        <v>303</v>
      </c>
    </row>
    <row r="286" spans="1:10" ht="12.75">
      <c r="A286" s="250"/>
      <c r="B286" s="178"/>
      <c r="C286" s="189"/>
      <c r="D286" s="189"/>
      <c r="E286" s="190"/>
      <c r="F286" s="195"/>
      <c r="G286" s="189"/>
      <c r="H286" s="199"/>
      <c r="I286" s="119" t="s">
        <v>210</v>
      </c>
      <c r="J286" s="19">
        <v>245</v>
      </c>
    </row>
    <row r="287" spans="1:10" ht="12.75">
      <c r="A287" s="250"/>
      <c r="B287" s="178"/>
      <c r="C287" s="189"/>
      <c r="D287" s="189"/>
      <c r="E287" s="190"/>
      <c r="F287" s="195"/>
      <c r="G287" s="189"/>
      <c r="H287" s="199"/>
      <c r="I287" s="119" t="s">
        <v>182</v>
      </c>
      <c r="J287" s="19">
        <v>3137.1</v>
      </c>
    </row>
    <row r="288" spans="1:10" ht="12.75">
      <c r="A288" s="250"/>
      <c r="B288" s="178"/>
      <c r="C288" s="189"/>
      <c r="D288" s="189"/>
      <c r="E288" s="190"/>
      <c r="F288" s="195"/>
      <c r="G288" s="189"/>
      <c r="H288" s="199"/>
      <c r="I288" s="155" t="s">
        <v>183</v>
      </c>
      <c r="J288" s="19">
        <v>13</v>
      </c>
    </row>
    <row r="289" spans="1:10" ht="24">
      <c r="A289" s="250"/>
      <c r="B289" s="178"/>
      <c r="C289" s="189"/>
      <c r="D289" s="189"/>
      <c r="E289" s="190"/>
      <c r="F289" s="195"/>
      <c r="G289" s="189"/>
      <c r="H289" s="199"/>
      <c r="I289" s="119" t="s">
        <v>184</v>
      </c>
      <c r="J289" s="19">
        <v>67</v>
      </c>
    </row>
    <row r="290" spans="1:10" ht="13.5" thickBot="1">
      <c r="A290" s="250"/>
      <c r="B290" s="178"/>
      <c r="C290" s="189"/>
      <c r="D290" s="189"/>
      <c r="E290" s="190"/>
      <c r="F290" s="195"/>
      <c r="G290" s="189"/>
      <c r="H290" s="199"/>
      <c r="I290" s="112" t="s">
        <v>31</v>
      </c>
      <c r="J290" s="19">
        <v>9106</v>
      </c>
    </row>
    <row r="291" spans="1:10" ht="13.5" thickBot="1">
      <c r="A291" s="249" t="s">
        <v>16</v>
      </c>
      <c r="B291" s="175">
        <f>17.31*3470.7019</f>
        <v>60077.849889</v>
      </c>
      <c r="C291" s="182">
        <f>E291-B291</f>
        <v>-7023.939888999994</v>
      </c>
      <c r="D291" s="204"/>
      <c r="E291" s="206">
        <v>53053.91</v>
      </c>
      <c r="F291" s="194">
        <f>B291*1</f>
        <v>60077.849889</v>
      </c>
      <c r="G291" s="194">
        <f>(2.86+4.85+0.26+2.18)*3470.7</f>
        <v>35227.604999999996</v>
      </c>
      <c r="H291" s="193">
        <f>F291-G291+C291</f>
        <v>17826.305000000008</v>
      </c>
      <c r="I291" s="220" t="s">
        <v>33</v>
      </c>
      <c r="J291" s="146">
        <f>3.77*3470.7</f>
        <v>13084.538999999999</v>
      </c>
    </row>
    <row r="292" spans="1:10" ht="12.75">
      <c r="A292" s="250"/>
      <c r="B292" s="176"/>
      <c r="C292" s="186"/>
      <c r="D292" s="186"/>
      <c r="E292" s="187"/>
      <c r="F292" s="205"/>
      <c r="G292" s="186"/>
      <c r="H292" s="187"/>
      <c r="I292" s="7" t="s">
        <v>185</v>
      </c>
      <c r="J292" s="102">
        <v>1122</v>
      </c>
    </row>
    <row r="293" spans="1:10" ht="13.5" thickBot="1">
      <c r="A293" s="250"/>
      <c r="B293" s="177"/>
      <c r="C293" s="189"/>
      <c r="D293" s="189"/>
      <c r="E293" s="190"/>
      <c r="F293" s="195"/>
      <c r="G293" s="189"/>
      <c r="H293" s="190"/>
      <c r="I293" s="222" t="s">
        <v>186</v>
      </c>
      <c r="J293" s="102">
        <v>15000</v>
      </c>
    </row>
    <row r="294" spans="1:10" ht="13.5" thickBot="1">
      <c r="A294" s="249" t="s">
        <v>17</v>
      </c>
      <c r="B294" s="175">
        <f>17.31*3472.402</f>
        <v>60107.27862</v>
      </c>
      <c r="C294" s="182">
        <f>E294-B294</f>
        <v>13693.391380000001</v>
      </c>
      <c r="D294" s="207"/>
      <c r="E294" s="208">
        <v>73800.67</v>
      </c>
      <c r="F294" s="194">
        <f>B294*1</f>
        <v>60107.27862</v>
      </c>
      <c r="G294" s="194">
        <f>(2.86+4.85+0.26+2.18)*3472.4</f>
        <v>35244.85999999999</v>
      </c>
      <c r="H294" s="193">
        <f>F294-G294+C294</f>
        <v>38555.810000000005</v>
      </c>
      <c r="I294" s="220" t="s">
        <v>33</v>
      </c>
      <c r="J294" s="146">
        <f>3.77*3472.4</f>
        <v>13090.948</v>
      </c>
    </row>
    <row r="295" spans="1:10" ht="12.75">
      <c r="A295" s="250"/>
      <c r="B295" s="179"/>
      <c r="C295" s="209"/>
      <c r="D295" s="196"/>
      <c r="E295" s="210"/>
      <c r="F295" s="188"/>
      <c r="G295" s="186"/>
      <c r="H295" s="197"/>
      <c r="I295" s="167" t="s">
        <v>187</v>
      </c>
      <c r="J295" s="19">
        <v>52</v>
      </c>
    </row>
    <row r="296" spans="1:10" ht="13.5" thickBot="1">
      <c r="A296" s="250"/>
      <c r="B296" s="180"/>
      <c r="C296" s="211"/>
      <c r="D296" s="198"/>
      <c r="E296" s="212"/>
      <c r="F296" s="191"/>
      <c r="G296" s="189"/>
      <c r="H296" s="199"/>
      <c r="I296" s="171" t="s">
        <v>188</v>
      </c>
      <c r="J296" s="19">
        <v>23</v>
      </c>
    </row>
    <row r="297" spans="1:10" ht="13.5" thickBot="1">
      <c r="A297" s="252" t="s">
        <v>18</v>
      </c>
      <c r="B297" s="175">
        <f>17.31*3472.402</f>
        <v>60107.27862</v>
      </c>
      <c r="C297" s="182">
        <f>E297-B297</f>
        <v>-3833.818619999998</v>
      </c>
      <c r="D297" s="192"/>
      <c r="E297" s="213">
        <v>56273.46</v>
      </c>
      <c r="F297" s="194">
        <f>B297*1</f>
        <v>60107.27862</v>
      </c>
      <c r="G297" s="194">
        <f>(2.86+4.85+0.26+2.18)*3472.4</f>
        <v>35244.85999999999</v>
      </c>
      <c r="H297" s="193">
        <f>F297-G297+C297</f>
        <v>21028.600000000006</v>
      </c>
      <c r="I297" s="220" t="s">
        <v>33</v>
      </c>
      <c r="J297" s="146">
        <f>3.77*3472.4</f>
        <v>13090.948</v>
      </c>
    </row>
    <row r="298" spans="1:10" ht="12.75">
      <c r="A298" s="256"/>
      <c r="B298" s="176"/>
      <c r="C298" s="186"/>
      <c r="D298" s="186"/>
      <c r="E298" s="187"/>
      <c r="F298" s="205"/>
      <c r="G298" s="186"/>
      <c r="H298" s="187"/>
      <c r="I298" s="171" t="s">
        <v>189</v>
      </c>
      <c r="J298" s="102">
        <v>0</v>
      </c>
    </row>
    <row r="299" spans="1:10" ht="12.75">
      <c r="A299" s="256"/>
      <c r="B299" s="177"/>
      <c r="C299" s="189"/>
      <c r="D299" s="189"/>
      <c r="E299" s="190"/>
      <c r="F299" s="195"/>
      <c r="G299" s="189"/>
      <c r="H299" s="190"/>
      <c r="I299" s="167" t="s">
        <v>194</v>
      </c>
      <c r="J299" s="102">
        <v>2228</v>
      </c>
    </row>
    <row r="300" spans="1:10" ht="12.75">
      <c r="A300" s="256"/>
      <c r="B300" s="177"/>
      <c r="C300" s="189"/>
      <c r="D300" s="189"/>
      <c r="E300" s="190"/>
      <c r="F300" s="195"/>
      <c r="G300" s="189"/>
      <c r="H300" s="190"/>
      <c r="I300" s="172" t="s">
        <v>76</v>
      </c>
      <c r="J300" s="102">
        <v>0</v>
      </c>
    </row>
    <row r="301" spans="1:10" ht="24">
      <c r="A301" s="256"/>
      <c r="B301" s="177"/>
      <c r="C301" s="189"/>
      <c r="D301" s="189"/>
      <c r="E301" s="190"/>
      <c r="F301" s="195"/>
      <c r="G301" s="189"/>
      <c r="H301" s="190"/>
      <c r="I301" s="172" t="s">
        <v>190</v>
      </c>
      <c r="J301" s="102">
        <v>1497</v>
      </c>
    </row>
    <row r="302" spans="1:10" ht="12.75">
      <c r="A302" s="256"/>
      <c r="B302" s="177"/>
      <c r="C302" s="189"/>
      <c r="D302" s="189"/>
      <c r="E302" s="190"/>
      <c r="F302" s="195"/>
      <c r="G302" s="189"/>
      <c r="H302" s="190"/>
      <c r="I302" s="172" t="s">
        <v>191</v>
      </c>
      <c r="J302" s="102">
        <v>1595.5</v>
      </c>
    </row>
    <row r="303" spans="1:10" ht="12.75">
      <c r="A303" s="256"/>
      <c r="B303" s="177"/>
      <c r="C303" s="189"/>
      <c r="D303" s="189"/>
      <c r="E303" s="190"/>
      <c r="F303" s="195"/>
      <c r="G303" s="189"/>
      <c r="H303" s="190"/>
      <c r="I303" s="223" t="s">
        <v>192</v>
      </c>
      <c r="J303" s="102">
        <v>4084</v>
      </c>
    </row>
    <row r="304" spans="1:10" ht="12.75">
      <c r="A304" s="256"/>
      <c r="B304" s="177"/>
      <c r="C304" s="189"/>
      <c r="D304" s="189"/>
      <c r="E304" s="190"/>
      <c r="F304" s="195"/>
      <c r="G304" s="189"/>
      <c r="H304" s="190"/>
      <c r="I304" s="167" t="s">
        <v>193</v>
      </c>
      <c r="J304" s="102">
        <v>325</v>
      </c>
    </row>
    <row r="305" spans="1:10" ht="12.75">
      <c r="A305" s="256"/>
      <c r="B305" s="177"/>
      <c r="C305" s="189"/>
      <c r="D305" s="189"/>
      <c r="E305" s="190"/>
      <c r="F305" s="195"/>
      <c r="G305" s="189"/>
      <c r="H305" s="190"/>
      <c r="I305" s="167" t="s">
        <v>211</v>
      </c>
      <c r="J305" s="102">
        <v>8963</v>
      </c>
    </row>
    <row r="306" spans="1:10" ht="24">
      <c r="A306" s="256"/>
      <c r="B306" s="177"/>
      <c r="C306" s="189"/>
      <c r="D306" s="189"/>
      <c r="E306" s="190"/>
      <c r="F306" s="195"/>
      <c r="G306" s="189"/>
      <c r="H306" s="190"/>
      <c r="I306" s="167" t="s">
        <v>195</v>
      </c>
      <c r="J306" s="102">
        <v>75</v>
      </c>
    </row>
    <row r="307" spans="1:10" ht="24">
      <c r="A307" s="256"/>
      <c r="B307" s="177"/>
      <c r="C307" s="189"/>
      <c r="D307" s="189"/>
      <c r="E307" s="190"/>
      <c r="F307" s="195"/>
      <c r="G307" s="189"/>
      <c r="H307" s="190"/>
      <c r="I307" s="223" t="s">
        <v>205</v>
      </c>
      <c r="J307" s="102">
        <v>639</v>
      </c>
    </row>
    <row r="308" spans="1:10" ht="12.75">
      <c r="A308" s="256"/>
      <c r="B308" s="177"/>
      <c r="C308" s="189"/>
      <c r="D308" s="189"/>
      <c r="E308" s="190"/>
      <c r="F308" s="195"/>
      <c r="G308" s="189"/>
      <c r="H308" s="190"/>
      <c r="I308" s="7" t="s">
        <v>197</v>
      </c>
      <c r="J308" s="102">
        <v>17500</v>
      </c>
    </row>
    <row r="309" spans="1:10" ht="13.5" thickBot="1">
      <c r="A309" s="256"/>
      <c r="B309" s="177"/>
      <c r="C309" s="189"/>
      <c r="D309" s="189"/>
      <c r="E309" s="190"/>
      <c r="F309" s="195"/>
      <c r="G309" s="189"/>
      <c r="H309" s="190"/>
      <c r="I309" s="74" t="s">
        <v>199</v>
      </c>
      <c r="J309" s="102">
        <v>950</v>
      </c>
    </row>
    <row r="310" spans="1:10" ht="13.5" thickBot="1">
      <c r="A310" s="249" t="s">
        <v>19</v>
      </c>
      <c r="B310" s="175">
        <f>17.31*3472.402</f>
        <v>60107.27862</v>
      </c>
      <c r="C310" s="182">
        <f>E310-B310</f>
        <v>1640.111380000002</v>
      </c>
      <c r="D310" s="207"/>
      <c r="E310" s="213">
        <v>61747.39</v>
      </c>
      <c r="F310" s="194">
        <f>B310*1</f>
        <v>60107.27862</v>
      </c>
      <c r="G310" s="194">
        <f>(2.86+4.85+0.26+2.18)*3472.4</f>
        <v>35244.85999999999</v>
      </c>
      <c r="H310" s="193">
        <f>F310-G310+C310</f>
        <v>26502.530000000006</v>
      </c>
      <c r="I310" s="220" t="s">
        <v>33</v>
      </c>
      <c r="J310" s="146">
        <f>3.77*3472.4</f>
        <v>13090.948</v>
      </c>
    </row>
    <row r="311" spans="1:10" ht="12.75">
      <c r="A311" s="250"/>
      <c r="B311" s="177"/>
      <c r="C311" s="189"/>
      <c r="D311" s="189"/>
      <c r="E311" s="190"/>
      <c r="F311" s="195"/>
      <c r="G311" s="189"/>
      <c r="H311" s="199"/>
      <c r="I311" s="119" t="s">
        <v>196</v>
      </c>
      <c r="J311" s="173">
        <v>749</v>
      </c>
    </row>
    <row r="312" spans="1:10" ht="24">
      <c r="A312" s="250"/>
      <c r="B312" s="177"/>
      <c r="C312" s="189"/>
      <c r="D312" s="189"/>
      <c r="E312" s="190"/>
      <c r="F312" s="195"/>
      <c r="G312" s="189"/>
      <c r="H312" s="199"/>
      <c r="I312" s="222" t="s">
        <v>206</v>
      </c>
      <c r="J312" s="102">
        <v>702</v>
      </c>
    </row>
    <row r="313" spans="1:10" ht="12.75">
      <c r="A313" s="250"/>
      <c r="B313" s="177"/>
      <c r="C313" s="189"/>
      <c r="D313" s="189"/>
      <c r="E313" s="190"/>
      <c r="F313" s="195"/>
      <c r="G313" s="189"/>
      <c r="H313" s="199"/>
      <c r="I313" s="74" t="s">
        <v>198</v>
      </c>
      <c r="J313" s="102">
        <v>961</v>
      </c>
    </row>
    <row r="314" spans="1:10" ht="24.75" thickBot="1">
      <c r="A314" s="250"/>
      <c r="B314" s="177"/>
      <c r="C314" s="189"/>
      <c r="D314" s="189"/>
      <c r="E314" s="190"/>
      <c r="F314" s="195"/>
      <c r="G314" s="189"/>
      <c r="H314" s="199"/>
      <c r="I314" s="74" t="s">
        <v>200</v>
      </c>
      <c r="J314" s="164">
        <v>950</v>
      </c>
    </row>
    <row r="315" spans="1:10" ht="13.5" thickBot="1">
      <c r="A315" s="249" t="s">
        <v>20</v>
      </c>
      <c r="B315" s="175">
        <f>17.31*3472.4021</f>
        <v>60107.280350999994</v>
      </c>
      <c r="C315" s="182">
        <f>E315-B315</f>
        <v>9362.309649000003</v>
      </c>
      <c r="D315" s="207"/>
      <c r="E315" s="213">
        <v>69469.59</v>
      </c>
      <c r="F315" s="194">
        <f>B315*1</f>
        <v>60107.280350999994</v>
      </c>
      <c r="G315" s="194">
        <f>(2.86+4.85+0.26+2.18)*3472.4</f>
        <v>35244.85999999999</v>
      </c>
      <c r="H315" s="193">
        <f>F315-G315+C315</f>
        <v>34224.73</v>
      </c>
      <c r="I315" s="220" t="s">
        <v>33</v>
      </c>
      <c r="J315" s="146">
        <f>3.77*3472.4</f>
        <v>13090.948</v>
      </c>
    </row>
    <row r="316" spans="1:10" ht="24">
      <c r="A316" s="250"/>
      <c r="B316" s="176"/>
      <c r="C316" s="186"/>
      <c r="D316" s="186"/>
      <c r="E316" s="187"/>
      <c r="F316" s="195"/>
      <c r="G316" s="189"/>
      <c r="H316" s="199"/>
      <c r="I316" s="74" t="s">
        <v>201</v>
      </c>
      <c r="J316" s="102">
        <v>300</v>
      </c>
    </row>
    <row r="317" spans="1:10" ht="12.75">
      <c r="A317" s="250"/>
      <c r="B317" s="177"/>
      <c r="C317" s="189"/>
      <c r="D317" s="189"/>
      <c r="E317" s="190"/>
      <c r="F317" s="195"/>
      <c r="G317" s="189"/>
      <c r="H317" s="199"/>
      <c r="I317" s="74" t="s">
        <v>140</v>
      </c>
      <c r="J317" s="102">
        <v>0</v>
      </c>
    </row>
    <row r="318" spans="1:10" ht="12.75">
      <c r="A318" s="250"/>
      <c r="B318" s="181"/>
      <c r="C318" s="214"/>
      <c r="D318" s="214"/>
      <c r="E318" s="215"/>
      <c r="F318" s="178"/>
      <c r="G318" s="224"/>
      <c r="H318" s="225"/>
      <c r="I318" s="7" t="s">
        <v>202</v>
      </c>
      <c r="J318" s="19">
        <v>599</v>
      </c>
    </row>
    <row r="319" spans="1:10" ht="12.75">
      <c r="A319" s="250"/>
      <c r="B319" s="181"/>
      <c r="C319" s="214"/>
      <c r="D319" s="214"/>
      <c r="E319" s="215"/>
      <c r="F319" s="178"/>
      <c r="G319" s="224"/>
      <c r="H319" s="225"/>
      <c r="I319" s="7" t="s">
        <v>203</v>
      </c>
      <c r="J319" s="75">
        <v>850</v>
      </c>
    </row>
    <row r="320" spans="1:12" ht="13.5" thickBot="1">
      <c r="A320" s="250"/>
      <c r="B320" s="181"/>
      <c r="C320" s="214"/>
      <c r="D320" s="214"/>
      <c r="E320" s="215"/>
      <c r="F320" s="178"/>
      <c r="G320" s="224"/>
      <c r="H320" s="225"/>
      <c r="I320" s="169" t="s">
        <v>214</v>
      </c>
      <c r="J320" s="169">
        <v>1330</v>
      </c>
      <c r="K320" s="168"/>
      <c r="L320" s="168"/>
    </row>
    <row r="321" spans="1:10" ht="13.5" thickBot="1">
      <c r="A321" s="3" t="s">
        <v>21</v>
      </c>
      <c r="B321" s="45">
        <f>SUM(B241:B315)</f>
        <v>721051.915323</v>
      </c>
      <c r="C321" s="216">
        <f>SUM(C241:C315)</f>
        <v>8584.904677000013</v>
      </c>
      <c r="D321" s="216"/>
      <c r="E321" s="217">
        <f>SUM(E241:E320)</f>
        <v>729636.8200000001</v>
      </c>
      <c r="F321" s="218">
        <f>SUM(F241:F315)</f>
        <v>721051.915323</v>
      </c>
      <c r="G321" s="48">
        <f>SUM(G241:G315)</f>
        <v>422800.27999999985</v>
      </c>
      <c r="H321" s="174">
        <f>SUM(H241:H315)</f>
        <v>306836.54</v>
      </c>
      <c r="I321" s="128"/>
      <c r="J321" s="129"/>
    </row>
    <row r="322" spans="1:10" ht="13.5" thickBot="1">
      <c r="A322" s="165"/>
      <c r="B322" s="130"/>
      <c r="C322" s="131"/>
      <c r="D322" s="131"/>
      <c r="E322" s="132"/>
      <c r="F322" s="55"/>
      <c r="G322" s="55"/>
      <c r="H322" s="55"/>
      <c r="I322" s="56" t="s">
        <v>22</v>
      </c>
      <c r="J322" s="57">
        <f>SUM(J241:J320)</f>
        <v>1067014.234</v>
      </c>
    </row>
    <row r="323" spans="1:10" ht="13.5" thickBot="1">
      <c r="A323" s="134"/>
      <c r="B323" s="135"/>
      <c r="C323" s="136"/>
      <c r="D323" s="136"/>
      <c r="E323" s="137"/>
      <c r="F323" s="290"/>
      <c r="G323" s="291"/>
      <c r="H323" s="291"/>
      <c r="I323" s="292"/>
      <c r="J323" s="61"/>
    </row>
    <row r="324" spans="1:10" ht="13.5" thickBot="1">
      <c r="A324" s="139"/>
      <c r="B324" s="139"/>
      <c r="C324" s="139"/>
      <c r="D324" s="139"/>
      <c r="E324" s="139"/>
      <c r="F324" s="139"/>
      <c r="G324" s="139"/>
      <c r="H324" s="139"/>
      <c r="I324" s="63" t="s">
        <v>154</v>
      </c>
      <c r="J324" s="170">
        <f>H321+J240-J322</f>
        <v>-614951.2881379311</v>
      </c>
    </row>
    <row r="325" spans="1:10" ht="12.75">
      <c r="A325" t="s">
        <v>25</v>
      </c>
      <c r="G325" s="139"/>
      <c r="H325" s="139"/>
      <c r="I325" s="140"/>
      <c r="J325" s="141"/>
    </row>
    <row r="326" spans="1:10" ht="12.75">
      <c r="A326" s="142"/>
      <c r="B326" s="142"/>
      <c r="C326" s="142"/>
      <c r="D326" s="142"/>
      <c r="E326" s="142"/>
      <c r="F326" s="142"/>
      <c r="G326" s="142"/>
      <c r="H326" s="142"/>
      <c r="I326" s="142"/>
      <c r="J326" s="142"/>
    </row>
    <row r="327" spans="1:10" ht="12.75">
      <c r="A327" t="s">
        <v>158</v>
      </c>
      <c r="G327" s="142"/>
      <c r="H327" s="142"/>
      <c r="I327" s="142"/>
      <c r="J327" s="142"/>
    </row>
    <row r="328" spans="7:10" ht="12.75">
      <c r="G328" s="142"/>
      <c r="H328" s="142"/>
      <c r="I328" s="142"/>
      <c r="J328" s="142"/>
    </row>
    <row r="329" spans="7:10" ht="12.75">
      <c r="G329" s="142"/>
      <c r="H329" s="142"/>
      <c r="I329" s="142"/>
      <c r="J329" s="142"/>
    </row>
    <row r="330" spans="7:10" ht="12.75">
      <c r="G330" s="142"/>
      <c r="H330" s="142"/>
      <c r="I330" s="142"/>
      <c r="J330" s="142"/>
    </row>
    <row r="331" spans="7:10" ht="12.75">
      <c r="G331" s="142"/>
      <c r="H331" s="142"/>
      <c r="I331" s="142"/>
      <c r="J331" s="142"/>
    </row>
    <row r="332" spans="7:10" ht="12.75">
      <c r="G332" s="142"/>
      <c r="H332" s="142"/>
      <c r="I332" s="142"/>
      <c r="J332" s="142"/>
    </row>
    <row r="333" spans="7:10" ht="12.75">
      <c r="G333" s="142"/>
      <c r="H333" s="142"/>
      <c r="I333" s="142"/>
      <c r="J333" s="142"/>
    </row>
    <row r="334" spans="7:10" ht="12.75">
      <c r="G334" s="142"/>
      <c r="H334" s="142"/>
      <c r="I334" s="142"/>
      <c r="J334" s="142"/>
    </row>
    <row r="335" spans="7:10" ht="12.75">
      <c r="G335" s="142"/>
      <c r="H335" s="142"/>
      <c r="I335" s="142"/>
      <c r="J335" s="142"/>
    </row>
    <row r="336" spans="7:10" ht="12.75">
      <c r="G336" s="142"/>
      <c r="H336" s="142"/>
      <c r="I336" s="142"/>
      <c r="J336" s="142"/>
    </row>
    <row r="337" spans="7:10" ht="12.75">
      <c r="G337" s="142"/>
      <c r="H337" s="142"/>
      <c r="I337" s="142"/>
      <c r="J337" s="142"/>
    </row>
    <row r="338" spans="7:10" ht="12.75">
      <c r="G338" s="142"/>
      <c r="H338" s="142"/>
      <c r="I338" s="142"/>
      <c r="J338" s="142"/>
    </row>
    <row r="339" spans="7:10" ht="12.75">
      <c r="G339" s="142"/>
      <c r="H339" s="142"/>
      <c r="I339" s="142"/>
      <c r="J339" s="142"/>
    </row>
    <row r="340" spans="7:10" ht="12.75">
      <c r="G340" s="142"/>
      <c r="H340" s="142"/>
      <c r="I340" s="142"/>
      <c r="J340" s="142"/>
    </row>
    <row r="341" spans="7:10" ht="12.75">
      <c r="G341" s="142"/>
      <c r="H341" s="142"/>
      <c r="I341" s="142"/>
      <c r="J341" s="142"/>
    </row>
    <row r="342" spans="7:10" ht="12.75">
      <c r="G342" s="142"/>
      <c r="H342" s="142"/>
      <c r="I342" s="142"/>
      <c r="J342" s="142"/>
    </row>
    <row r="343" spans="7:10" ht="12.75">
      <c r="G343" s="142"/>
      <c r="H343" s="142"/>
      <c r="I343" s="142"/>
      <c r="J343" s="142"/>
    </row>
    <row r="344" spans="7:10" ht="12.75">
      <c r="G344" s="142"/>
      <c r="H344" s="142"/>
      <c r="I344" s="142"/>
      <c r="J344" s="142"/>
    </row>
    <row r="345" spans="7:10" ht="12.75">
      <c r="G345" s="142"/>
      <c r="H345" s="142"/>
      <c r="I345" s="142"/>
      <c r="J345" s="142"/>
    </row>
    <row r="346" spans="7:10" ht="12.75">
      <c r="G346" s="142"/>
      <c r="H346" s="142"/>
      <c r="I346" s="142"/>
      <c r="J346" s="142"/>
    </row>
    <row r="347" spans="7:10" ht="12.75">
      <c r="G347" s="142"/>
      <c r="H347" s="142"/>
      <c r="I347" s="142"/>
      <c r="J347" s="142"/>
    </row>
    <row r="348" spans="7:10" ht="12.75">
      <c r="G348" s="142"/>
      <c r="H348" s="142"/>
      <c r="I348" s="142"/>
      <c r="J348" s="142"/>
    </row>
    <row r="349" spans="7:10" ht="12.75">
      <c r="G349" s="142"/>
      <c r="H349" s="142"/>
      <c r="I349" s="142"/>
      <c r="J349" s="142"/>
    </row>
    <row r="350" spans="7:10" ht="12.75">
      <c r="G350" s="142"/>
      <c r="H350" s="142"/>
      <c r="I350" s="142"/>
      <c r="J350" s="142"/>
    </row>
    <row r="351" spans="7:10" ht="12.75">
      <c r="G351" s="142"/>
      <c r="H351" s="142"/>
      <c r="I351" s="142"/>
      <c r="J351" s="142"/>
    </row>
    <row r="352" spans="7:10" ht="12.75">
      <c r="G352" s="142"/>
      <c r="H352" s="142"/>
      <c r="I352" s="142"/>
      <c r="J352" s="142"/>
    </row>
    <row r="353" spans="7:10" ht="12.75">
      <c r="G353" s="142"/>
      <c r="H353" s="142"/>
      <c r="I353" s="142"/>
      <c r="J353" s="142"/>
    </row>
    <row r="354" spans="7:10" ht="12.75">
      <c r="G354" s="142"/>
      <c r="H354" s="142"/>
      <c r="I354" s="142"/>
      <c r="J354" s="142"/>
    </row>
    <row r="355" spans="7:10" ht="12.75">
      <c r="G355" s="142"/>
      <c r="H355" s="142"/>
      <c r="I355" s="142"/>
      <c r="J355" s="142"/>
    </row>
    <row r="356" spans="7:10" ht="12.75">
      <c r="G356" s="142"/>
      <c r="H356" s="142"/>
      <c r="I356" s="142"/>
      <c r="J356" s="142"/>
    </row>
    <row r="358" spans="1:10" ht="15.75" customHeight="1">
      <c r="A358" s="263" t="s">
        <v>216</v>
      </c>
      <c r="B358" s="263"/>
      <c r="C358" s="263"/>
      <c r="D358" s="263"/>
      <c r="E358" s="263"/>
      <c r="F358" s="263"/>
      <c r="G358" s="263"/>
      <c r="H358" s="263"/>
      <c r="I358" s="263"/>
      <c r="J358" s="263"/>
    </row>
    <row r="359" spans="1:10" ht="20.25" customHeight="1" thickBot="1">
      <c r="A359" s="264" t="s">
        <v>24</v>
      </c>
      <c r="B359" s="264"/>
      <c r="C359" s="264"/>
      <c r="D359" s="264"/>
      <c r="E359" s="264"/>
      <c r="F359" s="264"/>
      <c r="G359" s="264"/>
      <c r="H359" s="264"/>
      <c r="I359" s="264"/>
      <c r="J359" s="264"/>
    </row>
    <row r="360" spans="1:10" ht="15.75" customHeight="1" thickBot="1">
      <c r="A360" s="265"/>
      <c r="B360" s="293" t="s">
        <v>23</v>
      </c>
      <c r="C360" s="294"/>
      <c r="D360" s="294"/>
      <c r="E360" s="295"/>
      <c r="F360" s="293" t="s">
        <v>27</v>
      </c>
      <c r="G360" s="294"/>
      <c r="H360" s="294"/>
      <c r="I360" s="294"/>
      <c r="J360" s="295"/>
    </row>
    <row r="361" spans="1:10" ht="15.75" customHeight="1" thickBot="1">
      <c r="A361" s="266"/>
      <c r="B361" s="252" t="s">
        <v>0</v>
      </c>
      <c r="C361" s="271" t="s">
        <v>42</v>
      </c>
      <c r="D361" s="252" t="s">
        <v>1</v>
      </c>
      <c r="E361" s="252" t="s">
        <v>2</v>
      </c>
      <c r="F361" s="252" t="s">
        <v>3</v>
      </c>
      <c r="G361" s="252" t="s">
        <v>4</v>
      </c>
      <c r="H361" s="252" t="s">
        <v>5</v>
      </c>
      <c r="I361" s="257" t="s">
        <v>6</v>
      </c>
      <c r="J361" s="258"/>
    </row>
    <row r="362" spans="1:10" ht="34.5" customHeight="1" thickBot="1">
      <c r="A362" s="267"/>
      <c r="B362" s="262"/>
      <c r="C362" s="272"/>
      <c r="D362" s="262"/>
      <c r="E362" s="262"/>
      <c r="F362" s="256"/>
      <c r="G362" s="256"/>
      <c r="H362" s="250"/>
      <c r="I362" s="26" t="s">
        <v>7</v>
      </c>
      <c r="J362" s="26" t="s">
        <v>8</v>
      </c>
    </row>
    <row r="363" spans="1:10" ht="15" customHeight="1" thickBot="1">
      <c r="A363" s="232" t="s">
        <v>217</v>
      </c>
      <c r="B363" s="259"/>
      <c r="C363" s="260"/>
      <c r="D363" s="260"/>
      <c r="E363" s="261"/>
      <c r="F363" s="28"/>
      <c r="G363" s="29"/>
      <c r="H363" s="29"/>
      <c r="I363" s="233" t="s">
        <v>218</v>
      </c>
      <c r="J363" s="234">
        <f>J324</f>
        <v>-614951.2881379311</v>
      </c>
    </row>
    <row r="364" spans="1:10" ht="15" customHeight="1" thickBot="1">
      <c r="A364" s="252" t="s">
        <v>9</v>
      </c>
      <c r="B364" s="175">
        <f>17.31*3472.4+0.04</f>
        <v>60107.284</v>
      </c>
      <c r="C364" s="182">
        <f>E364-B364</f>
        <v>23099.736000000004</v>
      </c>
      <c r="D364" s="204"/>
      <c r="E364" s="184">
        <v>83207.02</v>
      </c>
      <c r="F364" s="185">
        <f>B364*1</f>
        <v>60107.284</v>
      </c>
      <c r="G364" s="194">
        <f>(2.86+4.85+0.26+2.18)*3472.4</f>
        <v>35244.85999999999</v>
      </c>
      <c r="H364" s="219">
        <f>F364-G364+C364</f>
        <v>47962.16000000001</v>
      </c>
      <c r="I364" s="220" t="s">
        <v>33</v>
      </c>
      <c r="J364" s="146">
        <f>3.77*3472.4</f>
        <v>13090.948</v>
      </c>
    </row>
    <row r="365" spans="1:10" ht="24">
      <c r="A365" s="250"/>
      <c r="B365" s="176"/>
      <c r="C365" s="186"/>
      <c r="D365" s="186"/>
      <c r="E365" s="187"/>
      <c r="F365" s="205"/>
      <c r="G365" s="186"/>
      <c r="H365" s="186"/>
      <c r="I365" s="119" t="s">
        <v>220</v>
      </c>
      <c r="J365" s="102">
        <v>1500</v>
      </c>
    </row>
    <row r="366" spans="1:10" ht="15" customHeight="1">
      <c r="A366" s="250"/>
      <c r="B366" s="177"/>
      <c r="C366" s="189"/>
      <c r="D366" s="189"/>
      <c r="E366" s="190"/>
      <c r="F366" s="195"/>
      <c r="G366" s="189"/>
      <c r="H366" s="189"/>
      <c r="I366" s="119" t="s">
        <v>221</v>
      </c>
      <c r="J366" s="102">
        <v>15</v>
      </c>
    </row>
    <row r="367" spans="1:12" ht="24">
      <c r="A367" s="250"/>
      <c r="B367" s="177"/>
      <c r="C367" s="189"/>
      <c r="D367" s="189"/>
      <c r="E367" s="190"/>
      <c r="F367" s="195"/>
      <c r="G367" s="189"/>
      <c r="H367" s="189"/>
      <c r="I367" s="155" t="s">
        <v>226</v>
      </c>
      <c r="J367" s="102">
        <v>1199</v>
      </c>
      <c r="L367" t="s">
        <v>222</v>
      </c>
    </row>
    <row r="368" spans="1:10" ht="36">
      <c r="A368" s="250"/>
      <c r="B368" s="177"/>
      <c r="C368" s="189"/>
      <c r="D368" s="189"/>
      <c r="E368" s="190"/>
      <c r="F368" s="195"/>
      <c r="G368" s="189"/>
      <c r="H368" s="189"/>
      <c r="I368" s="155" t="s">
        <v>227</v>
      </c>
      <c r="J368" s="102">
        <v>743</v>
      </c>
    </row>
    <row r="369" spans="1:10" ht="24">
      <c r="A369" s="250"/>
      <c r="B369" s="177"/>
      <c r="C369" s="189"/>
      <c r="D369" s="189"/>
      <c r="E369" s="190"/>
      <c r="F369" s="195"/>
      <c r="G369" s="189"/>
      <c r="H369" s="189"/>
      <c r="I369" s="155" t="s">
        <v>223</v>
      </c>
      <c r="J369" s="102">
        <v>150</v>
      </c>
    </row>
    <row r="370" spans="1:10" ht="15" customHeight="1">
      <c r="A370" s="250"/>
      <c r="B370" s="177"/>
      <c r="C370" s="189"/>
      <c r="D370" s="189"/>
      <c r="E370" s="190"/>
      <c r="F370" s="195"/>
      <c r="G370" s="189"/>
      <c r="H370" s="189"/>
      <c r="I370" s="100" t="s">
        <v>224</v>
      </c>
      <c r="J370" s="102">
        <v>600</v>
      </c>
    </row>
    <row r="371" spans="1:10" ht="15" customHeight="1">
      <c r="A371" s="250"/>
      <c r="B371" s="177"/>
      <c r="C371" s="189"/>
      <c r="D371" s="189"/>
      <c r="E371" s="190"/>
      <c r="F371" s="195"/>
      <c r="G371" s="189"/>
      <c r="H371" s="189"/>
      <c r="I371" s="119" t="s">
        <v>225</v>
      </c>
      <c r="J371" s="102">
        <v>5016</v>
      </c>
    </row>
    <row r="372" spans="1:10" ht="15" customHeight="1" thickBot="1">
      <c r="A372" s="250"/>
      <c r="B372" s="177"/>
      <c r="C372" s="189"/>
      <c r="D372" s="189"/>
      <c r="E372" s="190"/>
      <c r="F372" s="195"/>
      <c r="G372" s="189"/>
      <c r="H372" s="189"/>
      <c r="I372" s="236" t="s">
        <v>228</v>
      </c>
      <c r="J372" s="102">
        <v>900</v>
      </c>
    </row>
    <row r="373" spans="1:10" ht="15" customHeight="1" thickBot="1">
      <c r="A373" s="249" t="s">
        <v>10</v>
      </c>
      <c r="B373" s="175">
        <f>17.31*3472.4021</f>
        <v>60107.280350999994</v>
      </c>
      <c r="C373" s="182">
        <f>E373-B373</f>
        <v>-13162.490350999993</v>
      </c>
      <c r="D373" s="207"/>
      <c r="E373" s="193">
        <v>46944.79</v>
      </c>
      <c r="F373" s="194">
        <f>B373*1</f>
        <v>60107.280350999994</v>
      </c>
      <c r="G373" s="194">
        <f>(2.86+4.85+0.26+2.18)*3472.4</f>
        <v>35244.85999999999</v>
      </c>
      <c r="H373" s="193">
        <f>F373-G373+C373</f>
        <v>11699.930000000008</v>
      </c>
      <c r="I373" s="220" t="s">
        <v>33</v>
      </c>
      <c r="J373" s="146">
        <f>3.77*3472.4</f>
        <v>13090.948</v>
      </c>
    </row>
    <row r="374" spans="1:10" ht="36">
      <c r="A374" s="250"/>
      <c r="B374" s="177"/>
      <c r="C374" s="189"/>
      <c r="D374" s="189"/>
      <c r="E374" s="190"/>
      <c r="F374" s="195"/>
      <c r="G374" s="189"/>
      <c r="H374" s="190"/>
      <c r="I374" s="237" t="s">
        <v>229</v>
      </c>
      <c r="J374" s="102">
        <v>1817</v>
      </c>
    </row>
    <row r="375" spans="1:10" ht="24">
      <c r="A375" s="250"/>
      <c r="B375" s="177"/>
      <c r="C375" s="189"/>
      <c r="D375" s="189"/>
      <c r="E375" s="190"/>
      <c r="F375" s="195"/>
      <c r="G375" s="189"/>
      <c r="H375" s="190"/>
      <c r="I375" s="223" t="s">
        <v>230</v>
      </c>
      <c r="J375" s="108">
        <v>832</v>
      </c>
    </row>
    <row r="376" spans="1:10" ht="24">
      <c r="A376" s="250"/>
      <c r="B376" s="177"/>
      <c r="C376" s="189"/>
      <c r="D376" s="189"/>
      <c r="E376" s="190"/>
      <c r="F376" s="195"/>
      <c r="G376" s="189"/>
      <c r="H376" s="190"/>
      <c r="I376" s="110" t="s">
        <v>70</v>
      </c>
      <c r="J376" s="102">
        <v>2692</v>
      </c>
    </row>
    <row r="377" spans="1:10" ht="24">
      <c r="A377" s="250"/>
      <c r="B377" s="177"/>
      <c r="C377" s="189"/>
      <c r="D377" s="189"/>
      <c r="E377" s="190"/>
      <c r="F377" s="195"/>
      <c r="G377" s="189"/>
      <c r="H377" s="190"/>
      <c r="I377" s="155" t="s">
        <v>231</v>
      </c>
      <c r="J377" s="102">
        <v>600</v>
      </c>
    </row>
    <row r="378" spans="1:10" ht="15" customHeight="1" thickBot="1">
      <c r="A378" s="250"/>
      <c r="B378" s="177"/>
      <c r="C378" s="189"/>
      <c r="D378" s="189"/>
      <c r="E378" s="190"/>
      <c r="F378" s="195"/>
      <c r="G378" s="189"/>
      <c r="H378" s="190"/>
      <c r="I378" s="119" t="s">
        <v>234</v>
      </c>
      <c r="J378" s="108">
        <v>4490</v>
      </c>
    </row>
    <row r="379" spans="1:10" ht="15" customHeight="1" thickBot="1">
      <c r="A379" s="249" t="s">
        <v>11</v>
      </c>
      <c r="B379" s="175">
        <f>17.31*3472.4021</f>
        <v>60107.280350999994</v>
      </c>
      <c r="C379" s="182">
        <f>E379-B379</f>
        <v>7609.1296490000095</v>
      </c>
      <c r="D379" s="207"/>
      <c r="E379" s="193">
        <v>67716.41</v>
      </c>
      <c r="F379" s="194">
        <f>B379*1</f>
        <v>60107.280350999994</v>
      </c>
      <c r="G379" s="194">
        <f>(2.86+4.85+0.26+2.18)*3472.4</f>
        <v>35244.85999999999</v>
      </c>
      <c r="H379" s="193">
        <f>F379-G379+C379</f>
        <v>32471.55000000001</v>
      </c>
      <c r="I379" s="220" t="s">
        <v>33</v>
      </c>
      <c r="J379" s="146">
        <f>3.77*3472.4</f>
        <v>13090.948</v>
      </c>
    </row>
    <row r="380" spans="1:10" ht="24">
      <c r="A380" s="250"/>
      <c r="B380" s="177"/>
      <c r="C380" s="189"/>
      <c r="D380" s="189"/>
      <c r="E380" s="190"/>
      <c r="F380" s="195"/>
      <c r="G380" s="189"/>
      <c r="H380" s="190"/>
      <c r="I380" s="119" t="s">
        <v>232</v>
      </c>
      <c r="J380" s="102">
        <v>1500</v>
      </c>
    </row>
    <row r="381" spans="1:10" ht="12.75">
      <c r="A381" s="250"/>
      <c r="B381" s="177"/>
      <c r="C381" s="189"/>
      <c r="D381" s="189"/>
      <c r="E381" s="190"/>
      <c r="F381" s="195"/>
      <c r="G381" s="189"/>
      <c r="H381" s="190"/>
      <c r="I381" s="100" t="s">
        <v>271</v>
      </c>
      <c r="J381" s="102">
        <v>600</v>
      </c>
    </row>
    <row r="382" spans="1:10" ht="24">
      <c r="A382" s="250"/>
      <c r="B382" s="177"/>
      <c r="C382" s="189"/>
      <c r="D382" s="189"/>
      <c r="E382" s="190"/>
      <c r="F382" s="195"/>
      <c r="G382" s="189"/>
      <c r="H382" s="190"/>
      <c r="I382" s="155" t="s">
        <v>233</v>
      </c>
      <c r="J382" s="102">
        <v>753</v>
      </c>
    </row>
    <row r="383" spans="1:10" ht="24.75" thickBot="1">
      <c r="A383" s="250"/>
      <c r="B383" s="177"/>
      <c r="C383" s="189"/>
      <c r="D383" s="189"/>
      <c r="E383" s="190"/>
      <c r="F383" s="195"/>
      <c r="G383" s="189"/>
      <c r="H383" s="190"/>
      <c r="I383" s="110" t="s">
        <v>235</v>
      </c>
      <c r="J383" s="102">
        <v>510</v>
      </c>
    </row>
    <row r="384" spans="1:10" ht="15" customHeight="1" thickBot="1">
      <c r="A384" s="249" t="s">
        <v>12</v>
      </c>
      <c r="B384" s="175">
        <f>17.31*3472.4021</f>
        <v>60107.280350999994</v>
      </c>
      <c r="C384" s="182">
        <f>E384-B384</f>
        <v>15963.819649000012</v>
      </c>
      <c r="D384" s="204"/>
      <c r="E384" s="193">
        <v>76071.1</v>
      </c>
      <c r="F384" s="194">
        <f>B384*1</f>
        <v>60107.280350999994</v>
      </c>
      <c r="G384" s="194">
        <f>(2.86+4.85+0.26+2.18)*3472.4</f>
        <v>35244.85999999999</v>
      </c>
      <c r="H384" s="193">
        <f>F384-G384+C384</f>
        <v>40826.24000000001</v>
      </c>
      <c r="I384" s="220" t="s">
        <v>33</v>
      </c>
      <c r="J384" s="146">
        <f>3.77*3472.4</f>
        <v>13090.948</v>
      </c>
    </row>
    <row r="385" spans="1:10" ht="24">
      <c r="A385" s="250"/>
      <c r="B385" s="176"/>
      <c r="C385" s="186"/>
      <c r="D385" s="186"/>
      <c r="E385" s="187"/>
      <c r="F385" s="205"/>
      <c r="G385" s="186"/>
      <c r="H385" s="187"/>
      <c r="I385" s="110" t="s">
        <v>32</v>
      </c>
      <c r="J385" s="102">
        <v>850</v>
      </c>
    </row>
    <row r="386" spans="1:10" ht="15" customHeight="1">
      <c r="A386" s="250"/>
      <c r="B386" s="177"/>
      <c r="C386" s="189"/>
      <c r="D386" s="189"/>
      <c r="E386" s="190"/>
      <c r="F386" s="195"/>
      <c r="G386" s="189"/>
      <c r="H386" s="190"/>
      <c r="I386" s="119" t="s">
        <v>272</v>
      </c>
      <c r="J386" s="102">
        <v>340</v>
      </c>
    </row>
    <row r="387" spans="1:10" ht="24">
      <c r="A387" s="250"/>
      <c r="B387" s="178"/>
      <c r="C387" s="189"/>
      <c r="D387" s="189"/>
      <c r="E387" s="190"/>
      <c r="F387" s="195"/>
      <c r="G387" s="189"/>
      <c r="H387" s="190"/>
      <c r="I387" s="155" t="s">
        <v>223</v>
      </c>
      <c r="J387" s="19">
        <v>150</v>
      </c>
    </row>
    <row r="388" spans="1:10" ht="36.75" thickBot="1">
      <c r="A388" s="251"/>
      <c r="B388" s="241"/>
      <c r="C388" s="201"/>
      <c r="D388" s="201"/>
      <c r="E388" s="242"/>
      <c r="F388" s="243"/>
      <c r="G388" s="201"/>
      <c r="H388" s="242"/>
      <c r="I388" s="236" t="s">
        <v>236</v>
      </c>
      <c r="J388" s="77">
        <v>5585</v>
      </c>
    </row>
    <row r="389" spans="1:10" ht="15" customHeight="1" thickBot="1">
      <c r="A389" s="252" t="s">
        <v>13</v>
      </c>
      <c r="B389" s="175">
        <f>18.17*3472.4</f>
        <v>63093.50800000001</v>
      </c>
      <c r="C389" s="182">
        <f>E389-B389</f>
        <v>5043.341999999997</v>
      </c>
      <c r="D389" s="207"/>
      <c r="E389" s="193">
        <v>68136.85</v>
      </c>
      <c r="F389" s="194">
        <f>B389*1</f>
        <v>63093.50800000001</v>
      </c>
      <c r="G389" s="194">
        <f>(2.86+4.85+0.26+2.18)*3472.4</f>
        <v>35244.85999999999</v>
      </c>
      <c r="H389" s="193">
        <f>F389-G389+C389</f>
        <v>32891.99000000001</v>
      </c>
      <c r="I389" s="220" t="s">
        <v>33</v>
      </c>
      <c r="J389" s="146">
        <f>3.77*3472.4</f>
        <v>13090.948</v>
      </c>
    </row>
    <row r="390" spans="1:10" ht="15" customHeight="1">
      <c r="A390" s="256"/>
      <c r="B390" s="176"/>
      <c r="C390" s="186"/>
      <c r="D390" s="186"/>
      <c r="E390" s="187"/>
      <c r="F390" s="205"/>
      <c r="G390" s="186"/>
      <c r="H390" s="187"/>
      <c r="I390" s="119" t="s">
        <v>237</v>
      </c>
      <c r="J390" s="19">
        <v>150</v>
      </c>
    </row>
    <row r="391" spans="1:10" ht="36">
      <c r="A391" s="256"/>
      <c r="B391" s="177"/>
      <c r="C391" s="189"/>
      <c r="D391" s="189"/>
      <c r="E391" s="190"/>
      <c r="F391" s="195"/>
      <c r="G391" s="189"/>
      <c r="H391" s="190"/>
      <c r="I391" s="119" t="s">
        <v>238</v>
      </c>
      <c r="J391" s="19">
        <v>280</v>
      </c>
    </row>
    <row r="392" spans="1:10" ht="24">
      <c r="A392" s="256"/>
      <c r="B392" s="177"/>
      <c r="C392" s="189"/>
      <c r="D392" s="189"/>
      <c r="E392" s="190"/>
      <c r="F392" s="195"/>
      <c r="G392" s="189"/>
      <c r="H392" s="190"/>
      <c r="I392" s="155" t="s">
        <v>239</v>
      </c>
      <c r="J392" s="102">
        <v>450</v>
      </c>
    </row>
    <row r="393" spans="1:10" ht="24">
      <c r="A393" s="256"/>
      <c r="B393" s="177"/>
      <c r="C393" s="189"/>
      <c r="D393" s="189"/>
      <c r="E393" s="190"/>
      <c r="F393" s="195"/>
      <c r="G393" s="189"/>
      <c r="H393" s="190"/>
      <c r="I393" s="119" t="s">
        <v>240</v>
      </c>
      <c r="J393" s="102">
        <v>1555</v>
      </c>
    </row>
    <row r="394" spans="1:10" s="62" customFormat="1" ht="15" customHeight="1">
      <c r="A394" s="256"/>
      <c r="B394" s="177"/>
      <c r="C394" s="189"/>
      <c r="D394" s="189"/>
      <c r="E394" s="190"/>
      <c r="F394" s="195"/>
      <c r="G394" s="189"/>
      <c r="H394" s="190"/>
      <c r="I394" s="119" t="s">
        <v>241</v>
      </c>
      <c r="J394" s="102">
        <v>15</v>
      </c>
    </row>
    <row r="395" spans="1:10" s="62" customFormat="1" ht="15" customHeight="1" thickBot="1">
      <c r="A395" s="262"/>
      <c r="B395" s="244"/>
      <c r="C395" s="201"/>
      <c r="D395" s="201"/>
      <c r="E395" s="242"/>
      <c r="F395" s="243"/>
      <c r="G395" s="201"/>
      <c r="H395" s="242"/>
      <c r="I395" s="245" t="s">
        <v>242</v>
      </c>
      <c r="J395" s="157">
        <v>3741</v>
      </c>
    </row>
    <row r="396" spans="1:10" ht="15" customHeight="1" thickBot="1">
      <c r="A396" s="249" t="s">
        <v>14</v>
      </c>
      <c r="B396" s="175">
        <f>18.17*3472.4</f>
        <v>63093.50800000001</v>
      </c>
      <c r="C396" s="182">
        <f>E396-B396</f>
        <v>-1954.4180000000124</v>
      </c>
      <c r="D396" s="207"/>
      <c r="E396" s="193">
        <v>61139.09</v>
      </c>
      <c r="F396" s="194">
        <f>B396*1</f>
        <v>63093.50800000001</v>
      </c>
      <c r="G396" s="194">
        <f>(2.86+4.85+0.26+2.18)*3472.4</f>
        <v>35244.85999999999</v>
      </c>
      <c r="H396" s="193">
        <f>F396-G396+C396</f>
        <v>25894.230000000003</v>
      </c>
      <c r="I396" s="220" t="s">
        <v>33</v>
      </c>
      <c r="J396" s="146">
        <f>3.77*3472.4</f>
        <v>13090.948</v>
      </c>
    </row>
    <row r="397" spans="1:10" ht="15" customHeight="1">
      <c r="A397" s="250"/>
      <c r="B397" s="177"/>
      <c r="C397" s="189"/>
      <c r="D397" s="189"/>
      <c r="E397" s="190"/>
      <c r="F397" s="195"/>
      <c r="G397" s="189"/>
      <c r="H397" s="190"/>
      <c r="I397" s="166" t="s">
        <v>53</v>
      </c>
      <c r="J397" s="19">
        <v>852</v>
      </c>
    </row>
    <row r="398" spans="1:10" ht="15" customHeight="1">
      <c r="A398" s="250"/>
      <c r="B398" s="177"/>
      <c r="C398" s="189"/>
      <c r="D398" s="189"/>
      <c r="E398" s="190"/>
      <c r="F398" s="195"/>
      <c r="G398" s="189"/>
      <c r="H398" s="190"/>
      <c r="I398" s="119" t="s">
        <v>36</v>
      </c>
      <c r="J398" s="102">
        <v>3010</v>
      </c>
    </row>
    <row r="399" spans="1:10" ht="24.75" thickBot="1">
      <c r="A399" s="250"/>
      <c r="B399" s="177"/>
      <c r="C399" s="189"/>
      <c r="D399" s="189"/>
      <c r="E399" s="190"/>
      <c r="F399" s="195"/>
      <c r="G399" s="189"/>
      <c r="H399" s="190"/>
      <c r="I399" s="155" t="s">
        <v>243</v>
      </c>
      <c r="J399" s="102">
        <v>300</v>
      </c>
    </row>
    <row r="400" spans="1:10" ht="13.5" thickBot="1">
      <c r="A400" s="249" t="s">
        <v>15</v>
      </c>
      <c r="B400" s="175">
        <f>18.17*3472.4</f>
        <v>63093.50800000001</v>
      </c>
      <c r="C400" s="182">
        <f>E400-B400</f>
        <v>3497.8019999999888</v>
      </c>
      <c r="D400" s="204"/>
      <c r="E400" s="193">
        <v>66591.31</v>
      </c>
      <c r="F400" s="194">
        <f>B400*1</f>
        <v>63093.50800000001</v>
      </c>
      <c r="G400" s="194">
        <f>(2.86+4.85+0.26+2.18)*3472.4</f>
        <v>35244.85999999999</v>
      </c>
      <c r="H400" s="193">
        <f>F400-G400+C400</f>
        <v>31346.450000000004</v>
      </c>
      <c r="I400" s="220" t="s">
        <v>33</v>
      </c>
      <c r="J400" s="146">
        <f>3.77*3472.4</f>
        <v>13090.948</v>
      </c>
    </row>
    <row r="401" spans="1:10" ht="24">
      <c r="A401" s="250"/>
      <c r="B401" s="176"/>
      <c r="C401" s="186"/>
      <c r="D401" s="186"/>
      <c r="E401" s="187"/>
      <c r="F401" s="205"/>
      <c r="G401" s="186"/>
      <c r="H401" s="187"/>
      <c r="I401" s="155" t="s">
        <v>244</v>
      </c>
      <c r="J401" s="102">
        <v>244</v>
      </c>
    </row>
    <row r="402" spans="1:10" ht="15" customHeight="1" thickBot="1">
      <c r="A402" s="250"/>
      <c r="B402" s="178"/>
      <c r="C402" s="189"/>
      <c r="D402" s="189"/>
      <c r="E402" s="190"/>
      <c r="F402" s="195"/>
      <c r="G402" s="189"/>
      <c r="H402" s="190"/>
      <c r="I402" s="166" t="s">
        <v>31</v>
      </c>
      <c r="J402" s="19">
        <v>9106</v>
      </c>
    </row>
    <row r="403" spans="1:10" ht="15" customHeight="1" thickBot="1">
      <c r="A403" s="249" t="s">
        <v>16</v>
      </c>
      <c r="B403" s="175">
        <f>18.17*3472.4</f>
        <v>63093.50800000001</v>
      </c>
      <c r="C403" s="182">
        <f>E403-B403</f>
        <v>1161.6719999999914</v>
      </c>
      <c r="D403" s="204"/>
      <c r="E403" s="206">
        <v>64255.18</v>
      </c>
      <c r="F403" s="194">
        <f>B403*1</f>
        <v>63093.50800000001</v>
      </c>
      <c r="G403" s="194">
        <f>(2.86+4.85+0.26+2.18)*3472.4</f>
        <v>35244.85999999999</v>
      </c>
      <c r="H403" s="193">
        <f>F403-G403+C403</f>
        <v>29010.320000000007</v>
      </c>
      <c r="I403" s="220" t="s">
        <v>33</v>
      </c>
      <c r="J403" s="146">
        <f>3.77*3472.4</f>
        <v>13090.948</v>
      </c>
    </row>
    <row r="404" spans="1:10" ht="24">
      <c r="A404" s="250"/>
      <c r="B404" s="176"/>
      <c r="C404" s="186"/>
      <c r="D404" s="186"/>
      <c r="E404" s="187"/>
      <c r="F404" s="205"/>
      <c r="G404" s="186"/>
      <c r="H404" s="187"/>
      <c r="I404" s="119" t="s">
        <v>245</v>
      </c>
      <c r="J404" s="102">
        <v>62</v>
      </c>
    </row>
    <row r="405" spans="1:10" ht="24">
      <c r="A405" s="250"/>
      <c r="B405" s="177"/>
      <c r="C405" s="189"/>
      <c r="D405" s="189"/>
      <c r="E405" s="190"/>
      <c r="F405" s="195"/>
      <c r="G405" s="189"/>
      <c r="H405" s="190"/>
      <c r="I405" s="238" t="s">
        <v>246</v>
      </c>
      <c r="J405" s="102">
        <v>446</v>
      </c>
    </row>
    <row r="406" spans="1:10" ht="24">
      <c r="A406" s="250"/>
      <c r="B406" s="177"/>
      <c r="C406" s="189"/>
      <c r="D406" s="189"/>
      <c r="E406" s="190"/>
      <c r="F406" s="195"/>
      <c r="G406" s="189"/>
      <c r="H406" s="190"/>
      <c r="I406" s="155" t="s">
        <v>247</v>
      </c>
      <c r="J406" s="102">
        <v>300</v>
      </c>
    </row>
    <row r="407" spans="1:10" ht="15" customHeight="1">
      <c r="A407" s="250"/>
      <c r="B407" s="177"/>
      <c r="C407" s="189"/>
      <c r="D407" s="189"/>
      <c r="E407" s="190"/>
      <c r="F407" s="195"/>
      <c r="G407" s="189"/>
      <c r="H407" s="190"/>
      <c r="I407" s="119" t="s">
        <v>36</v>
      </c>
      <c r="J407" s="102">
        <v>2310</v>
      </c>
    </row>
    <row r="408" spans="1:10" ht="24.75" thickBot="1">
      <c r="A408" s="250"/>
      <c r="B408" s="177"/>
      <c r="C408" s="189"/>
      <c r="D408" s="189"/>
      <c r="E408" s="190"/>
      <c r="F408" s="195"/>
      <c r="G408" s="189"/>
      <c r="H408" s="190"/>
      <c r="I408" s="119" t="s">
        <v>253</v>
      </c>
      <c r="J408" s="102">
        <v>1296.25</v>
      </c>
    </row>
    <row r="409" spans="1:10" ht="15" customHeight="1" thickBot="1">
      <c r="A409" s="249" t="s">
        <v>17</v>
      </c>
      <c r="B409" s="175">
        <f>18.17*3472.4</f>
        <v>63093.50800000001</v>
      </c>
      <c r="C409" s="182">
        <f>E409-B409</f>
        <v>-7289.348000000005</v>
      </c>
      <c r="D409" s="207"/>
      <c r="E409" s="208">
        <v>55804.16</v>
      </c>
      <c r="F409" s="194">
        <f>B409*1</f>
        <v>63093.50800000001</v>
      </c>
      <c r="G409" s="194">
        <f>(2.86+4.85+0.26+2.18)*3472.4</f>
        <v>35244.85999999999</v>
      </c>
      <c r="H409" s="193">
        <f>F409-G409+C409</f>
        <v>20559.30000000001</v>
      </c>
      <c r="I409" s="220" t="s">
        <v>33</v>
      </c>
      <c r="J409" s="146">
        <f>3.77*3472.4</f>
        <v>13090.948</v>
      </c>
    </row>
    <row r="410" spans="1:10" ht="24">
      <c r="A410" s="250"/>
      <c r="B410" s="176"/>
      <c r="C410" s="227"/>
      <c r="D410" s="186"/>
      <c r="E410" s="228"/>
      <c r="F410" s="205"/>
      <c r="G410" s="186"/>
      <c r="H410" s="187"/>
      <c r="I410" s="119" t="s">
        <v>251</v>
      </c>
      <c r="J410" s="19">
        <v>1500</v>
      </c>
    </row>
    <row r="411" spans="1:10" ht="24">
      <c r="A411" s="250"/>
      <c r="B411" s="177"/>
      <c r="C411" s="229"/>
      <c r="D411" s="189"/>
      <c r="E411" s="230"/>
      <c r="F411" s="195"/>
      <c r="G411" s="189"/>
      <c r="H411" s="190"/>
      <c r="I411" s="119" t="s">
        <v>248</v>
      </c>
      <c r="J411" s="19">
        <v>395</v>
      </c>
    </row>
    <row r="412" spans="1:10" ht="15" customHeight="1">
      <c r="A412" s="250"/>
      <c r="B412" s="177"/>
      <c r="C412" s="229"/>
      <c r="D412" s="189"/>
      <c r="E412" s="230"/>
      <c r="F412" s="195"/>
      <c r="G412" s="189"/>
      <c r="H412" s="190"/>
      <c r="I412" s="119" t="s">
        <v>249</v>
      </c>
      <c r="J412" s="19">
        <v>132</v>
      </c>
    </row>
    <row r="413" spans="1:10" ht="24">
      <c r="A413" s="250"/>
      <c r="B413" s="177"/>
      <c r="C413" s="229"/>
      <c r="D413" s="189"/>
      <c r="E413" s="230"/>
      <c r="F413" s="195"/>
      <c r="G413" s="189"/>
      <c r="H413" s="190"/>
      <c r="I413" s="119" t="s">
        <v>250</v>
      </c>
      <c r="J413" s="19">
        <v>3000</v>
      </c>
    </row>
    <row r="414" spans="1:10" ht="36">
      <c r="A414" s="250"/>
      <c r="B414" s="177"/>
      <c r="C414" s="229"/>
      <c r="D414" s="189"/>
      <c r="E414" s="230"/>
      <c r="F414" s="195"/>
      <c r="G414" s="189"/>
      <c r="H414" s="190"/>
      <c r="I414" s="119" t="s">
        <v>252</v>
      </c>
      <c r="J414" s="19">
        <v>1236</v>
      </c>
    </row>
    <row r="415" spans="1:10" s="62" customFormat="1" ht="15" customHeight="1">
      <c r="A415" s="250"/>
      <c r="B415" s="177"/>
      <c r="C415" s="189"/>
      <c r="D415" s="189"/>
      <c r="E415" s="230"/>
      <c r="F415" s="195"/>
      <c r="G415" s="189"/>
      <c r="H415" s="190"/>
      <c r="I415" s="119" t="s">
        <v>254</v>
      </c>
      <c r="J415" s="19">
        <v>14000</v>
      </c>
    </row>
    <row r="416" spans="1:10" s="62" customFormat="1" ht="15" customHeight="1">
      <c r="A416" s="250"/>
      <c r="B416" s="177"/>
      <c r="C416" s="189"/>
      <c r="D416" s="189"/>
      <c r="E416" s="230"/>
      <c r="F416" s="195"/>
      <c r="G416" s="189"/>
      <c r="H416" s="190"/>
      <c r="I416" s="119" t="s">
        <v>255</v>
      </c>
      <c r="J416" s="19">
        <v>4350</v>
      </c>
    </row>
    <row r="417" spans="1:10" ht="24.75" thickBot="1">
      <c r="A417" s="251"/>
      <c r="B417" s="244"/>
      <c r="C417" s="246"/>
      <c r="D417" s="201"/>
      <c r="E417" s="247"/>
      <c r="F417" s="243"/>
      <c r="G417" s="201"/>
      <c r="H417" s="242"/>
      <c r="I417" s="245" t="s">
        <v>256</v>
      </c>
      <c r="J417" s="77">
        <v>1394</v>
      </c>
    </row>
    <row r="418" spans="1:10" ht="15" customHeight="1" thickBot="1">
      <c r="A418" s="252" t="s">
        <v>18</v>
      </c>
      <c r="B418" s="175">
        <f>18.17*3472.4</f>
        <v>63093.50800000001</v>
      </c>
      <c r="C418" s="182">
        <f>E418-B418</f>
        <v>4031.841999999997</v>
      </c>
      <c r="D418" s="207"/>
      <c r="E418" s="213">
        <v>67125.35</v>
      </c>
      <c r="F418" s="194">
        <f>B418*1</f>
        <v>63093.50800000001</v>
      </c>
      <c r="G418" s="194">
        <f>(2.86+4.85+0.26+2.18)*3472.4</f>
        <v>35244.85999999999</v>
      </c>
      <c r="H418" s="193">
        <f>F418-G418+C418</f>
        <v>31880.490000000013</v>
      </c>
      <c r="I418" s="220" t="s">
        <v>33</v>
      </c>
      <c r="J418" s="146">
        <f>3.77*3472.4</f>
        <v>13090.948</v>
      </c>
    </row>
    <row r="419" spans="1:10" ht="36">
      <c r="A419" s="256"/>
      <c r="B419" s="176"/>
      <c r="C419" s="186"/>
      <c r="D419" s="186"/>
      <c r="E419" s="187"/>
      <c r="F419" s="205"/>
      <c r="G419" s="186"/>
      <c r="H419" s="187"/>
      <c r="I419" s="119" t="s">
        <v>257</v>
      </c>
      <c r="J419" s="102">
        <v>2069</v>
      </c>
    </row>
    <row r="420" spans="1:10" ht="15" customHeight="1">
      <c r="A420" s="256"/>
      <c r="B420" s="177"/>
      <c r="C420" s="189"/>
      <c r="D420" s="189"/>
      <c r="E420" s="190"/>
      <c r="F420" s="195"/>
      <c r="G420" s="189"/>
      <c r="H420" s="190"/>
      <c r="I420" s="119" t="s">
        <v>260</v>
      </c>
      <c r="J420" s="102">
        <v>198</v>
      </c>
    </row>
    <row r="421" spans="1:10" ht="15" customHeight="1">
      <c r="A421" s="256"/>
      <c r="B421" s="177"/>
      <c r="C421" s="189"/>
      <c r="D421" s="189"/>
      <c r="E421" s="190"/>
      <c r="F421" s="195"/>
      <c r="G421" s="189"/>
      <c r="H421" s="190"/>
      <c r="I421" s="167" t="s">
        <v>258</v>
      </c>
      <c r="J421" s="102">
        <v>2331</v>
      </c>
    </row>
    <row r="422" spans="1:10" ht="36">
      <c r="A422" s="256"/>
      <c r="B422" s="177"/>
      <c r="C422" s="189"/>
      <c r="D422" s="189"/>
      <c r="E422" s="190"/>
      <c r="F422" s="195"/>
      <c r="G422" s="189"/>
      <c r="H422" s="190"/>
      <c r="I422" s="167" t="s">
        <v>273</v>
      </c>
      <c r="J422" s="102">
        <v>548</v>
      </c>
    </row>
    <row r="423" spans="1:10" ht="24.75" thickBot="1">
      <c r="A423" s="262"/>
      <c r="B423" s="244"/>
      <c r="C423" s="201"/>
      <c r="D423" s="201"/>
      <c r="E423" s="242"/>
      <c r="F423" s="243"/>
      <c r="G423" s="201"/>
      <c r="H423" s="242"/>
      <c r="I423" s="236" t="s">
        <v>259</v>
      </c>
      <c r="J423" s="80">
        <v>246</v>
      </c>
    </row>
    <row r="424" spans="1:10" ht="15" customHeight="1" thickBot="1">
      <c r="A424" s="249" t="s">
        <v>19</v>
      </c>
      <c r="B424" s="175">
        <f>18.17*3472.4</f>
        <v>63093.50800000001</v>
      </c>
      <c r="C424" s="182">
        <f>E424-B424</f>
        <v>-5526.238000000012</v>
      </c>
      <c r="D424" s="207"/>
      <c r="E424" s="213">
        <v>57567.27</v>
      </c>
      <c r="F424" s="194">
        <f>B424*1</f>
        <v>63093.50800000001</v>
      </c>
      <c r="G424" s="194">
        <f>(2.86+4.85+0.26+2.18)*3472.4</f>
        <v>35244.85999999999</v>
      </c>
      <c r="H424" s="193">
        <f>F424-G424+C424</f>
        <v>22322.410000000003</v>
      </c>
      <c r="I424" s="220" t="s">
        <v>33</v>
      </c>
      <c r="J424" s="146">
        <f>3.77*3472.4</f>
        <v>13090.948</v>
      </c>
    </row>
    <row r="425" spans="1:10" ht="15" customHeight="1">
      <c r="A425" s="250"/>
      <c r="B425" s="177"/>
      <c r="C425" s="189"/>
      <c r="D425" s="189"/>
      <c r="E425" s="190"/>
      <c r="F425" s="195"/>
      <c r="G425" s="189"/>
      <c r="H425" s="190"/>
      <c r="I425" s="110" t="s">
        <v>261</v>
      </c>
      <c r="J425" s="102">
        <v>399</v>
      </c>
    </row>
    <row r="426" spans="1:10" ht="24">
      <c r="A426" s="250"/>
      <c r="B426" s="177"/>
      <c r="C426" s="189"/>
      <c r="D426" s="189"/>
      <c r="E426" s="190"/>
      <c r="F426" s="195"/>
      <c r="G426" s="189"/>
      <c r="H426" s="190"/>
      <c r="I426" s="119" t="s">
        <v>262</v>
      </c>
      <c r="J426" s="102">
        <v>1500</v>
      </c>
    </row>
    <row r="427" spans="1:10" s="62" customFormat="1" ht="15" customHeight="1">
      <c r="A427" s="250"/>
      <c r="B427" s="177"/>
      <c r="C427" s="189"/>
      <c r="D427" s="189"/>
      <c r="E427" s="190"/>
      <c r="F427" s="195"/>
      <c r="G427" s="189"/>
      <c r="H427" s="190"/>
      <c r="I427" s="155" t="s">
        <v>263</v>
      </c>
      <c r="J427" s="102">
        <v>300</v>
      </c>
    </row>
    <row r="428" spans="1:10" ht="24">
      <c r="A428" s="250"/>
      <c r="B428" s="177"/>
      <c r="C428" s="189"/>
      <c r="D428" s="189"/>
      <c r="E428" s="190"/>
      <c r="F428" s="195"/>
      <c r="G428" s="189"/>
      <c r="H428" s="190"/>
      <c r="I428" s="110" t="s">
        <v>264</v>
      </c>
      <c r="J428" s="102">
        <v>4667</v>
      </c>
    </row>
    <row r="429" spans="1:10" ht="24.75" thickBot="1">
      <c r="A429" s="250"/>
      <c r="B429" s="177"/>
      <c r="C429" s="189"/>
      <c r="D429" s="189"/>
      <c r="E429" s="190"/>
      <c r="F429" s="195"/>
      <c r="G429" s="189"/>
      <c r="H429" s="190"/>
      <c r="I429" s="110" t="s">
        <v>265</v>
      </c>
      <c r="J429" s="102">
        <v>1045.25</v>
      </c>
    </row>
    <row r="430" spans="1:10" s="62" customFormat="1" ht="15" customHeight="1" thickBot="1">
      <c r="A430" s="249" t="s">
        <v>20</v>
      </c>
      <c r="B430" s="175">
        <f>18.17*3472.4</f>
        <v>63093.50800000001</v>
      </c>
      <c r="C430" s="193">
        <f>E430-B430</f>
        <v>14755.891999999985</v>
      </c>
      <c r="D430" s="207"/>
      <c r="E430" s="248">
        <v>77849.4</v>
      </c>
      <c r="F430" s="194">
        <f>B430*1</f>
        <v>63093.50800000001</v>
      </c>
      <c r="G430" s="194">
        <f>(2.86+4.85+0.26+2.18)*3472.4</f>
        <v>35244.85999999999</v>
      </c>
      <c r="H430" s="193">
        <f>F430-G430+C430</f>
        <v>42604.54</v>
      </c>
      <c r="I430" s="220" t="s">
        <v>33</v>
      </c>
      <c r="J430" s="146">
        <f>3.77*3472.4</f>
        <v>13090.948</v>
      </c>
    </row>
    <row r="431" spans="1:10" s="62" customFormat="1" ht="15" customHeight="1">
      <c r="A431" s="250"/>
      <c r="B431" s="177"/>
      <c r="C431" s="189"/>
      <c r="D431" s="189"/>
      <c r="E431" s="190"/>
      <c r="F431" s="195"/>
      <c r="G431" s="189"/>
      <c r="H431" s="190"/>
      <c r="I431" s="110" t="s">
        <v>267</v>
      </c>
      <c r="J431" s="102">
        <v>132</v>
      </c>
    </row>
    <row r="432" spans="1:10" s="62" customFormat="1" ht="15" customHeight="1">
      <c r="A432" s="250"/>
      <c r="B432" s="177"/>
      <c r="C432" s="189"/>
      <c r="D432" s="189"/>
      <c r="E432" s="190"/>
      <c r="F432" s="195"/>
      <c r="G432" s="189"/>
      <c r="H432" s="190"/>
      <c r="I432" s="100" t="s">
        <v>224</v>
      </c>
      <c r="J432" s="102">
        <v>600</v>
      </c>
    </row>
    <row r="433" spans="1:10" s="62" customFormat="1" ht="15" customHeight="1">
      <c r="A433" s="250"/>
      <c r="B433" s="177"/>
      <c r="C433" s="189"/>
      <c r="D433" s="189"/>
      <c r="E433" s="190"/>
      <c r="F433" s="195"/>
      <c r="G433" s="189"/>
      <c r="H433" s="190"/>
      <c r="I433" s="119" t="s">
        <v>268</v>
      </c>
      <c r="J433" s="102">
        <v>1200</v>
      </c>
    </row>
    <row r="434" spans="1:10" s="62" customFormat="1" ht="15" customHeight="1">
      <c r="A434" s="250"/>
      <c r="B434" s="177"/>
      <c r="C434" s="189"/>
      <c r="D434" s="189"/>
      <c r="E434" s="190"/>
      <c r="F434" s="195"/>
      <c r="G434" s="189"/>
      <c r="H434" s="190"/>
      <c r="I434" s="110" t="s">
        <v>266</v>
      </c>
      <c r="J434" s="102">
        <v>44</v>
      </c>
    </row>
    <row r="435" spans="1:10" ht="24">
      <c r="A435" s="250"/>
      <c r="B435" s="181"/>
      <c r="C435" s="214"/>
      <c r="D435" s="214"/>
      <c r="E435" s="215"/>
      <c r="F435" s="178"/>
      <c r="G435" s="224"/>
      <c r="H435" s="231"/>
      <c r="I435" s="239" t="s">
        <v>269</v>
      </c>
      <c r="J435" s="19">
        <v>762</v>
      </c>
    </row>
    <row r="436" spans="1:10" ht="36">
      <c r="A436" s="250"/>
      <c r="B436" s="181"/>
      <c r="C436" s="214"/>
      <c r="D436" s="214"/>
      <c r="E436" s="215"/>
      <c r="F436" s="178"/>
      <c r="G436" s="224"/>
      <c r="H436" s="231"/>
      <c r="I436" s="110" t="s">
        <v>270</v>
      </c>
      <c r="J436" s="75">
        <v>2521.5</v>
      </c>
    </row>
    <row r="437" spans="1:10" ht="13.5" thickBot="1">
      <c r="A437" s="250"/>
      <c r="B437" s="181"/>
      <c r="C437" s="214"/>
      <c r="D437" s="214"/>
      <c r="E437" s="215"/>
      <c r="F437" s="178"/>
      <c r="G437" s="224"/>
      <c r="H437" s="231"/>
      <c r="I437" s="240" t="s">
        <v>53</v>
      </c>
      <c r="J437" s="240">
        <v>876</v>
      </c>
    </row>
    <row r="438" spans="1:10" ht="13.5" thickBot="1">
      <c r="A438" s="3" t="s">
        <v>21</v>
      </c>
      <c r="B438" s="45">
        <f>SUM(B364:B430)+0.01</f>
        <v>745177.1990530002</v>
      </c>
      <c r="C438" s="216">
        <f>SUM(C364:C430)</f>
        <v>47230.74094699996</v>
      </c>
      <c r="D438" s="216"/>
      <c r="E438" s="217">
        <f>SUM(E364:E437)</f>
        <v>792407.93</v>
      </c>
      <c r="F438" s="218">
        <f>SUM(F364:F430)+0.01</f>
        <v>745177.1990530002</v>
      </c>
      <c r="G438" s="48">
        <f>SUM(G364:G430)</f>
        <v>422938.3199999999</v>
      </c>
      <c r="H438" s="174">
        <f>SUM(H364:H430)</f>
        <v>369469.61000000004</v>
      </c>
      <c r="I438" s="128"/>
      <c r="J438" s="129"/>
    </row>
    <row r="439" spans="1:10" ht="13.5" thickBot="1">
      <c r="A439" s="165"/>
      <c r="B439" s="130"/>
      <c r="C439" s="131"/>
      <c r="D439" s="131"/>
      <c r="E439" s="132"/>
      <c r="F439" s="133"/>
      <c r="G439" s="133"/>
      <c r="H439" s="133"/>
      <c r="I439" s="56" t="s">
        <v>22</v>
      </c>
      <c r="J439" s="57">
        <f>SUM(J364:J437)</f>
        <v>257496.37600000002</v>
      </c>
    </row>
    <row r="440" spans="1:10" ht="13.5" thickBot="1">
      <c r="A440" s="134"/>
      <c r="B440" s="135"/>
      <c r="C440" s="136"/>
      <c r="D440" s="136"/>
      <c r="E440" s="137"/>
      <c r="F440" s="296"/>
      <c r="G440" s="297"/>
      <c r="H440" s="297"/>
      <c r="I440" s="298"/>
      <c r="J440" s="61"/>
    </row>
    <row r="441" spans="1:10" ht="13.5" thickBot="1">
      <c r="A441" s="139"/>
      <c r="B441" s="139"/>
      <c r="C441" s="139"/>
      <c r="D441" s="139"/>
      <c r="E441" s="139"/>
      <c r="F441" s="139"/>
      <c r="G441" s="139"/>
      <c r="H441" s="139"/>
      <c r="I441" s="63" t="s">
        <v>219</v>
      </c>
      <c r="J441" s="170">
        <f>H438+J363-J439</f>
        <v>-502978.0541379311</v>
      </c>
    </row>
    <row r="442" spans="1:10" ht="12.75">
      <c r="A442" s="142" t="s">
        <v>25</v>
      </c>
      <c r="B442" s="142"/>
      <c r="C442" s="142"/>
      <c r="D442" s="142"/>
      <c r="E442" s="142"/>
      <c r="F442" s="142"/>
      <c r="G442" s="139"/>
      <c r="H442" s="139"/>
      <c r="I442" s="140"/>
      <c r="J442" s="141"/>
    </row>
    <row r="443" spans="1:10" ht="12.75">
      <c r="A443" s="142"/>
      <c r="B443" s="142"/>
      <c r="C443" s="142"/>
      <c r="D443" s="142"/>
      <c r="E443" s="142"/>
      <c r="F443" s="142"/>
      <c r="G443" s="142"/>
      <c r="H443" s="142"/>
      <c r="I443" s="142"/>
      <c r="J443" s="142"/>
    </row>
    <row r="444" spans="1:10" ht="12.75">
      <c r="A444" s="235" t="s">
        <v>158</v>
      </c>
      <c r="B444" s="142"/>
      <c r="C444" s="142"/>
      <c r="D444" s="142"/>
      <c r="E444" s="142"/>
      <c r="F444" s="142"/>
      <c r="G444" s="142"/>
      <c r="H444" s="142"/>
      <c r="I444" s="142"/>
      <c r="J444" s="142"/>
    </row>
    <row r="445" spans="1:10" ht="12.75">
      <c r="A445" s="142"/>
      <c r="B445" s="142"/>
      <c r="C445" s="142"/>
      <c r="D445" s="142"/>
      <c r="E445" s="142"/>
      <c r="F445" s="142"/>
      <c r="G445" s="142"/>
      <c r="H445" s="142"/>
      <c r="I445" s="142"/>
      <c r="J445" s="142"/>
    </row>
  </sheetData>
  <sheetProtection/>
  <mergeCells count="109">
    <mergeCell ref="A409:A417"/>
    <mergeCell ref="A418:A423"/>
    <mergeCell ref="A424:A429"/>
    <mergeCell ref="A430:A437"/>
    <mergeCell ref="F440:I440"/>
    <mergeCell ref="A379:A383"/>
    <mergeCell ref="A384:A388"/>
    <mergeCell ref="A389:A395"/>
    <mergeCell ref="A396:A399"/>
    <mergeCell ref="A400:A402"/>
    <mergeCell ref="A403:A408"/>
    <mergeCell ref="G361:G362"/>
    <mergeCell ref="H361:H362"/>
    <mergeCell ref="I361:J361"/>
    <mergeCell ref="B363:E363"/>
    <mergeCell ref="A364:A372"/>
    <mergeCell ref="A373:A378"/>
    <mergeCell ref="A358:J358"/>
    <mergeCell ref="A359:J359"/>
    <mergeCell ref="A360:A362"/>
    <mergeCell ref="B360:E360"/>
    <mergeCell ref="F360:J360"/>
    <mergeCell ref="B361:B362"/>
    <mergeCell ref="C361:C362"/>
    <mergeCell ref="D361:D362"/>
    <mergeCell ref="E361:E362"/>
    <mergeCell ref="F361:F362"/>
    <mergeCell ref="A294:A296"/>
    <mergeCell ref="A297:A309"/>
    <mergeCell ref="A310:A314"/>
    <mergeCell ref="A315:A320"/>
    <mergeCell ref="F323:I323"/>
    <mergeCell ref="A250:A255"/>
    <mergeCell ref="A256:A262"/>
    <mergeCell ref="A263:A273"/>
    <mergeCell ref="A274:A282"/>
    <mergeCell ref="A283:A290"/>
    <mergeCell ref="A291:A293"/>
    <mergeCell ref="G238:G239"/>
    <mergeCell ref="H238:H239"/>
    <mergeCell ref="I238:J238"/>
    <mergeCell ref="B240:E240"/>
    <mergeCell ref="A241:A245"/>
    <mergeCell ref="A246:A249"/>
    <mergeCell ref="A235:J235"/>
    <mergeCell ref="A236:J236"/>
    <mergeCell ref="A237:A239"/>
    <mergeCell ref="B237:E237"/>
    <mergeCell ref="F237:J237"/>
    <mergeCell ref="B238:B239"/>
    <mergeCell ref="C238:C239"/>
    <mergeCell ref="D238:D239"/>
    <mergeCell ref="E238:E239"/>
    <mergeCell ref="F238:F239"/>
    <mergeCell ref="A204:A206"/>
    <mergeCell ref="A207:A210"/>
    <mergeCell ref="A211:A220"/>
    <mergeCell ref="A221:A225"/>
    <mergeCell ref="F228:I228"/>
    <mergeCell ref="A148:A153"/>
    <mergeCell ref="A154:A160"/>
    <mergeCell ref="A161:A168"/>
    <mergeCell ref="A169:A181"/>
    <mergeCell ref="A182:A197"/>
    <mergeCell ref="A198:A203"/>
    <mergeCell ref="G135:G136"/>
    <mergeCell ref="H135:H136"/>
    <mergeCell ref="I135:J135"/>
    <mergeCell ref="B137:E137"/>
    <mergeCell ref="A138:A142"/>
    <mergeCell ref="A143:A147"/>
    <mergeCell ref="A132:J132"/>
    <mergeCell ref="A133:J133"/>
    <mergeCell ref="A134:A136"/>
    <mergeCell ref="B134:E134"/>
    <mergeCell ref="F134:J134"/>
    <mergeCell ref="B135:B136"/>
    <mergeCell ref="C135:C136"/>
    <mergeCell ref="D135:D136"/>
    <mergeCell ref="E135:E136"/>
    <mergeCell ref="F135:F136"/>
    <mergeCell ref="A67:A73"/>
    <mergeCell ref="A74:A75"/>
    <mergeCell ref="A62:A66"/>
    <mergeCell ref="A76:A84"/>
    <mergeCell ref="A85:A93"/>
    <mergeCell ref="F96:I96"/>
    <mergeCell ref="A21:A26"/>
    <mergeCell ref="A27:A35"/>
    <mergeCell ref="A36:A38"/>
    <mergeCell ref="A39:A44"/>
    <mergeCell ref="A45:A55"/>
    <mergeCell ref="A56:A61"/>
    <mergeCell ref="G4:G5"/>
    <mergeCell ref="H4:H5"/>
    <mergeCell ref="I4:J4"/>
    <mergeCell ref="B6:E6"/>
    <mergeCell ref="A7:A12"/>
    <mergeCell ref="A13:A20"/>
    <mergeCell ref="A1:J1"/>
    <mergeCell ref="A2:J2"/>
    <mergeCell ref="A3:A5"/>
    <mergeCell ref="B3:E3"/>
    <mergeCell ref="F3:J3"/>
    <mergeCell ref="B4:B5"/>
    <mergeCell ref="C4:C5"/>
    <mergeCell ref="D4:D5"/>
    <mergeCell ref="E4:E5"/>
    <mergeCell ref="F4:F5"/>
  </mergeCells>
  <printOptions/>
  <pageMargins left="0.15748031496062992" right="0.15748031496062992" top="0" bottom="0" header="0.15748031496062992" footer="0.15748031496062992"/>
  <pageSetup horizontalDpi="600" verticalDpi="600" orientation="landscape" paperSize="9" scale="87" r:id="rId1"/>
  <rowBreaks count="10" manualBreakCount="10">
    <brk id="44" max="10" man="1"/>
    <brk id="84" max="10" man="1"/>
    <brk id="131" max="10" man="1"/>
    <brk id="168" max="10" man="1"/>
    <brk id="234" max="10" man="1"/>
    <brk id="273" max="255" man="1"/>
    <brk id="309" max="10" man="1"/>
    <brk id="357" max="10" man="1"/>
    <brk id="388" max="10" man="1"/>
    <brk id="417" max="10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Сибирь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2022-03-14T04:29:52Z</cp:lastPrinted>
  <dcterms:created xsi:type="dcterms:W3CDTF">2010-06-22T06:42:29Z</dcterms:created>
  <dcterms:modified xsi:type="dcterms:W3CDTF">2022-04-11T07:32:09Z</dcterms:modified>
  <cp:category/>
  <cp:version/>
  <cp:contentType/>
  <cp:contentStatus/>
</cp:coreProperties>
</file>