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8970" tabRatio="598" activeTab="0"/>
  </bookViews>
  <sheets>
    <sheet name="Текущий ремонт" sheetId="1" r:id="rId1"/>
  </sheets>
  <definedNames>
    <definedName name="_xlnm.Print_Area" localSheetId="0">'Текущий ремонт'!$A$1:$J$313</definedName>
  </definedNames>
  <calcPr fullCalcOnLoad="1"/>
</workbook>
</file>

<file path=xl/sharedStrings.xml><?xml version="1.0" encoding="utf-8"?>
<sst xmlns="http://schemas.openxmlformats.org/spreadsheetml/2006/main" count="341" uniqueCount="174">
  <si>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</si>
  <si>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</si>
  <si>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</si>
  <si>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</si>
  <si>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</si>
  <si>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</si>
  <si>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</si>
  <si>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</si>
  <si>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</si>
  <si>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</si>
  <si>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</si>
  <si>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</si>
  <si>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</si>
  <si>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</si>
  <si>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</si>
  <si>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</si>
  <si>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</si>
  <si>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</si>
  <si>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</si>
  <si>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</si>
  <si>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</si>
  <si>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</si>
  <si>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</si>
  <si>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</si>
  <si>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</t>
  </si>
  <si>
    <t xml:space="preserve">      I. по содержанию и текущему ремонту мест общего пользования жилого дома № 3 по ул. Крайняя</t>
  </si>
  <si>
    <t>окрашены площадки под контейнера и мусорные баки</t>
  </si>
  <si>
    <t xml:space="preserve">РАСХОДЫ ПО ООО "ЛИДЕР УК" </t>
  </si>
  <si>
    <t xml:space="preserve">сброс снега и наледи с  кровли </t>
  </si>
  <si>
    <t>услуги ООО "РИЦ"</t>
  </si>
  <si>
    <t>промывка и опрессовка системы отопления</t>
  </si>
  <si>
    <t>вывоз твердых бытовых отходов</t>
  </si>
  <si>
    <t>содержание УК</t>
  </si>
  <si>
    <t xml:space="preserve">                                                                                                          Отчёт за 2017 г.                                                                                                                                                                                                                                                   </t>
  </si>
  <si>
    <t>2017 г.</t>
  </si>
  <si>
    <t xml:space="preserve">переходящий долг с 2016 года                                                   </t>
  </si>
  <si>
    <t>переходящий остаток на 2018 год</t>
  </si>
  <si>
    <t>прочистка дороги от снега вдоль дома и подъезд к контейнерам (погрузчиком 55 мин.)</t>
  </si>
  <si>
    <t>кв. № 44, 47 - прочистка вентиляции</t>
  </si>
  <si>
    <t xml:space="preserve">IIп.1,2 эт.- зам. эл. лампочки 40 Вт - 2 шт. </t>
  </si>
  <si>
    <t>кв. № 47 - вызов аварийной службы</t>
  </si>
  <si>
    <t>подвал (кв. № 47) - установлен фитинг d 20  - 2 шт., шар. кран d 20  - 1 шт., d 15  - 1 шт., тройник - 1 шт. )</t>
  </si>
  <si>
    <t>подвал (кв. № 16) - замена шар. кран d 20  - 1 шт.</t>
  </si>
  <si>
    <t>прочистка дороги от снега вдоль дома и подъезд к контейнерам (погрузчиком 1 час.)</t>
  </si>
  <si>
    <t>прочистка дороги от снега вдоль дома и подъезд к контейнерам (погрузчиком 4 час. 30 мин.)</t>
  </si>
  <si>
    <t>прочистка дороги от снега вдоль дома и подъезд к контейнерам (погрузчиком 35 мин.)</t>
  </si>
  <si>
    <t>IV п. - вызов аварийной службы</t>
  </si>
  <si>
    <t>IVп. (уличное освещен.) - в прожекторе  замена лампы ДРЛ - 1 шт.</t>
  </si>
  <si>
    <t>на детскую площадку привезен речной песок - 15т.</t>
  </si>
  <si>
    <t>озеленение и благоустройство придомовой территории</t>
  </si>
  <si>
    <t>кв № 18 - вызов в выходной день</t>
  </si>
  <si>
    <t>заказ реестра собственников</t>
  </si>
  <si>
    <t>покос травы на детской площадке, газонах</t>
  </si>
  <si>
    <t>I п. 3 эт. (кв. № 6) - ревизия межэтажного эл. щита (0-шина - 1шт.)</t>
  </si>
  <si>
    <t>IVп. тамбур - установка светодиодного светильника с датчиком движения - 1 шт., провод - 5м., клемма - 1 шт.</t>
  </si>
  <si>
    <t>I, II, IIIп. тамбур - установка светодиодного светильника с датчиком движения - 3 шт., провод - 33м., клемма - 3 шт., автомат 1А - 3 шт.</t>
  </si>
  <si>
    <t xml:space="preserve">Iп. 1 эт., IIп. 4  эт.  - зам. ЭСУ - 1 шт., эл. лампочки 40Вт - 2 шт. </t>
  </si>
  <si>
    <t>III п. 4 эт. - ревизия межэтажного эл. щита,  бандаж на нулевой линии (провод -1,5м.)</t>
  </si>
  <si>
    <t>ремонтные работы в подвале (тройник 20*15*20-1шт., шар. кран - d 15 -1 шт., d 20 -2 шт., труба d 20 - 1 м., соединение d 20*15 - 1 шт., d 20 - 1 шт., лен, герметик)</t>
  </si>
  <si>
    <t xml:space="preserve">Iп. 1 эт. - зам. ЭСУ - 1 шт., эл. лампочки 40Вт - 1 шт. </t>
  </si>
  <si>
    <t>кв № 47- вызов аварийной службы</t>
  </si>
  <si>
    <t>подвал - установка замка - 1 шт.</t>
  </si>
  <si>
    <t xml:space="preserve">IIп. 2эт.- установлен плафон - 1 шт., замена эл. лампочки 40Вт - 1 шт. </t>
  </si>
  <si>
    <t xml:space="preserve">IIIп. 1 эт.- замена эл. лампочки 40Вт - 1 шт. </t>
  </si>
  <si>
    <t>на улице - подключение елочной гирлянды (гирлянда - 4 шт., кабель - 30 м., гофра - 30м.)</t>
  </si>
  <si>
    <t>IV п. - установка подъездного отопления (конвектор - 1 шт., резьба d 25 - 2 шт., соединение d 25*20 - 2 шт., d 20 - 4 шт., труба d 20 -1,5м., лен,  герметик.)</t>
  </si>
  <si>
    <t>эл. энергия (разница между выставленными и оплаченными показаниями)</t>
  </si>
  <si>
    <t xml:space="preserve">подвал - частичная замена центрального стояка канализации d 50 мм. (труба d 50 - 2,5м., п/отвод - 2 шт., манжет - 1 шт., переход 72*50 - 1 шт., герметик) </t>
  </si>
  <si>
    <t>прочистка дороги от снега вдоль дома и подъезд к контейнерам (погрузчиком 50 мин.)</t>
  </si>
  <si>
    <t>II п. - замена стеклопакета</t>
  </si>
  <si>
    <t xml:space="preserve">сбиты сосульки и наледь с  кровли </t>
  </si>
  <si>
    <t>изготовление и установка кормушек для птиц, обрезка кустарников и благоустройство придомовой территории</t>
  </si>
  <si>
    <t>изготовление и заливка водой снежной горки, элементов снежного городка, установка елки</t>
  </si>
  <si>
    <t>дезинсекция подвального помещения</t>
  </si>
  <si>
    <t>проверка сметной стоимости дворовой территории</t>
  </si>
  <si>
    <t>факт недоплата, переплата   (-/+)</t>
  </si>
  <si>
    <t>переходящий остаток на 2019 год</t>
  </si>
  <si>
    <t xml:space="preserve">IIп. 2,3,4 эт.; IIIп. 1 эт.- замена эл. лампочки 40Вт - 4 шт. </t>
  </si>
  <si>
    <t xml:space="preserve">                                                                                                          Отчёт за 2018 г.                                                                                                                                                                                                                                                   </t>
  </si>
  <si>
    <t>2018 г.</t>
  </si>
  <si>
    <t xml:space="preserve">переходящий долг с 2017 года                                                   </t>
  </si>
  <si>
    <t>прочистка дороги от снега вдоль дома и подъезд к контейнерам (погрузчиком 27 мин.)</t>
  </si>
  <si>
    <t>уход и ремонт снежной горки</t>
  </si>
  <si>
    <t>3п. 2 эт. - замена эл. лампочки 40 Вт. - 1 шт.</t>
  </si>
  <si>
    <t>кв. № 35 - вызов аварийной службы</t>
  </si>
  <si>
    <t>теплоузел - ремонтные работы по замене кабеля ПУПНП</t>
  </si>
  <si>
    <t>1п. 2 эт. - замена эл. лампочки 40 Вт. - 1 шт.</t>
  </si>
  <si>
    <t>прочистка дороги от снега вдоль дома и подъезд к контейнерам (погрузчиком 2 час.)</t>
  </si>
  <si>
    <t>на двери в подъезды установка досок объявлений - 4 шт.</t>
  </si>
  <si>
    <t>вывоз большого контейнера</t>
  </si>
  <si>
    <t>III п. 1 эт. - замена эл. лампочки 40 Вт. - 1 шт.</t>
  </si>
  <si>
    <t>I п. 3 эт. - замена эл. патрона - 1 шт.</t>
  </si>
  <si>
    <t>ремонт малых архитектурных форм на детской площадке</t>
  </si>
  <si>
    <t>дезинсекция подвального помещения - рассыпана отрава от блох (фенаксин - 4 шт.)</t>
  </si>
  <si>
    <t xml:space="preserve">I, II п. 1 эт. - на ступени монтаж железного уголка </t>
  </si>
  <si>
    <t>I п. - ремонт подъезда</t>
  </si>
  <si>
    <t>кв. № 28 - прочистка вентиляции</t>
  </si>
  <si>
    <t xml:space="preserve">III, IV п. 1 эт. - на ступени монтаж железного уголка </t>
  </si>
  <si>
    <t xml:space="preserve">Iп. 2,3 эт. - замена эл. схемы в ЭСУ - 1 шт., эл. лампочки 40Вт - 2 шт. </t>
  </si>
  <si>
    <t>II п. - ремонт подъезда</t>
  </si>
  <si>
    <t xml:space="preserve">IIIп. 5 эт. - замена эл. лампочки 40Вт - 1 шт. </t>
  </si>
  <si>
    <t>III п. - ремонт подъезда</t>
  </si>
  <si>
    <t>привезение земля - 3,3т.</t>
  </si>
  <si>
    <t>IV п. - ремонт подъезда</t>
  </si>
  <si>
    <t>I, II, III, IV п. - монтаж деревянных перил в подъезде</t>
  </si>
  <si>
    <t xml:space="preserve">III, IV п. - демонтаж железных петель, уголков </t>
  </si>
  <si>
    <t xml:space="preserve">подвал - замена дискового затвора d 50 мм. - 2 шт. (выходящая подача и обратка)  </t>
  </si>
  <si>
    <t xml:space="preserve">подвал - установка манометра - 2 шт, шар. кран - 1 шт., переход, лен, герметик.  </t>
  </si>
  <si>
    <t>I, II, III, IVп. - изготовление и монтаж поручня в подъездах</t>
  </si>
  <si>
    <t>очистка кровли от наледи</t>
  </si>
  <si>
    <t>прочистка дороги от снега вдоль дома и подъезд к контейнерам (погрузчиком 1 час. 20 мин.)</t>
  </si>
  <si>
    <t>укрепление металлических листов на кровле</t>
  </si>
  <si>
    <t>окрашивание малых архитектурных форм на детской площадке</t>
  </si>
  <si>
    <t>кв. № 46 - ремонтные работы на стояке ХВС (соединитель d 16 мм. - 1 шт.)</t>
  </si>
  <si>
    <t xml:space="preserve">II п. 2 эт. - замена ТСК - 1 шт., эл. лампочки 40 Вт - 1 шт. </t>
  </si>
  <si>
    <t>дезинсекция подвального помещения - рассыпана хлорка - 2 кг.</t>
  </si>
  <si>
    <t xml:space="preserve">1-4 п. 1эт. - закрыты межэтажные эл. щиты  </t>
  </si>
  <si>
    <t>I, II, III, IVп. тамбур - на пол положен ковролин (резиновые коврики) - 4 шт.</t>
  </si>
  <si>
    <t>детская площадка - волейбольная сетка</t>
  </si>
  <si>
    <t>прочистка дороги от снега вдоль дома и подъезд к контейнерам (погрузчиком 2 час. 58 мин.)</t>
  </si>
  <si>
    <t>переходящий остаток на 2020 год</t>
  </si>
  <si>
    <t xml:space="preserve">                                                                                                          Отчёт за 2019 г.                                                                                                                                                                                                                                                   </t>
  </si>
  <si>
    <t>2019 г.</t>
  </si>
  <si>
    <t xml:space="preserve">переходящий остаток с 2018 года                                                   </t>
  </si>
  <si>
    <t>уход и ремонт снежной горки, элементов снежного городка</t>
  </si>
  <si>
    <t>авария на т/трассе, вызов после работы</t>
  </si>
  <si>
    <t>прочистка дороги от снега вдоль дома и подъезд к контейнерам (погрузчиком 1 час. 10 мин.)</t>
  </si>
  <si>
    <t>авария на т/трассе, вызов в выходной день</t>
  </si>
  <si>
    <t>демонтаж елки, очистка снега от подъездов после погрузчика</t>
  </si>
  <si>
    <t>детская площадка - баскетбольная и футбольная сетки, баскетбольное кольцо</t>
  </si>
  <si>
    <t>благоустройство придомовой территории</t>
  </si>
  <si>
    <t>1, 4 п.- на двери в подвал установлены навесные замки (2 шт.)</t>
  </si>
  <si>
    <t>благоустройство придомовой территории, окраска поребрика</t>
  </si>
  <si>
    <t>кв. № 43 - частичная замена стояка канализации d 110мм. - 1,5м.</t>
  </si>
  <si>
    <t>2п. 2эт. - ревизия межэтажного эл. щита (0 шина - 2 шт.)</t>
  </si>
  <si>
    <t>кв. № 10 - частичная замена стояка канализации d 110мм. - 1,0м.</t>
  </si>
  <si>
    <t>поверка ОДПУ ХВС</t>
  </si>
  <si>
    <t>изготовление, доставка, установка и окраска футбольных ворот на детской площадке</t>
  </si>
  <si>
    <t>подвал (3п.) - частичная замена стояка канализации d 110мм. - 5,5м.</t>
  </si>
  <si>
    <t>окраска контейнеров - 4 шт. и площадки под ними - 1 шт.</t>
  </si>
  <si>
    <t>кв. № 28 - частичная замена стояка канализации d 110мм. - 0,5м.</t>
  </si>
  <si>
    <t>кв. № 20 - частичная замена стояка канализации на кухне d 50мм. - 1,5м.</t>
  </si>
  <si>
    <t xml:space="preserve">подвал - замена шар. крана d 20 мм. - 1 шт., соединение -1 шт, лен, герметик.  </t>
  </si>
  <si>
    <t xml:space="preserve">подвал (4п.) - на ст. отопления замена соединения d 15 мм. -2 шт, лен, герметик.  </t>
  </si>
  <si>
    <t>кв. № 44 - вызов аварийной службы</t>
  </si>
  <si>
    <t>4п. 5эт. (кв. № 48,50) - ремонтные работы в межэтажном эл. щите (замена автомата 40 А - 2 шт.)</t>
  </si>
  <si>
    <t>кв. № 33 - ремонт кровли (шифер - 4,5 м², гвозди)</t>
  </si>
  <si>
    <t>кв. № 49 - ремонт кровли (шифер - 2 листа, гвозди)</t>
  </si>
  <si>
    <t>4п. 2,3эт. - замена ТСК-3 - 2 шт., эл. лампочки 40 Вт. - 2 шт.</t>
  </si>
  <si>
    <t>кв. № 8 - вызов аварийной службы</t>
  </si>
  <si>
    <t>2п. 5эт. - замена эл. лампочки 40 Вт. - 1 шт.</t>
  </si>
  <si>
    <t>погрузчик изготовление горки (1 час.)</t>
  </si>
  <si>
    <t>прочистка подъезда к контейнерам от снега (погрузчик 9 мин.)</t>
  </si>
  <si>
    <t>кв. № 38 - вызов аварийной службы</t>
  </si>
  <si>
    <t>сброс снега и наледи с кровли</t>
  </si>
  <si>
    <t>прочистка дороги от снега  (погрузчиком 3 час.)</t>
  </si>
  <si>
    <t xml:space="preserve">1, 4 п. - на чердачный люк установлены навесные замки - 2 шт. </t>
  </si>
  <si>
    <t>на слуховом окне замена шифера - 0,5 листа</t>
  </si>
  <si>
    <t>2п. (уличное освещение) - замена эл. ламп. 7Вт. - 1 шт.</t>
  </si>
  <si>
    <t>подвал - замена эл. ламп. 40 Вт. - 2 шт.</t>
  </si>
  <si>
    <t xml:space="preserve">подвал (1 п.) - частичная замена стояка канализации d 50мм. - 1,5м. </t>
  </si>
  <si>
    <t>покраска урн (материалы), благоустройство придомовой территории</t>
  </si>
  <si>
    <t>благоустройство придомовой территории, окраска мусорных урн</t>
  </si>
  <si>
    <t>привозка песка (25т.) на детскую площадку</t>
  </si>
  <si>
    <t>изготовление и заливка водой снежной горки</t>
  </si>
  <si>
    <t>очистка снега с подъездных козырьков - 4 шт.</t>
  </si>
  <si>
    <r>
      <t>очистка кровли от снега и наледи (70 м</t>
    </r>
    <r>
      <rPr>
        <sz val="9"/>
        <rFont val="Calibri"/>
        <family val="2"/>
      </rPr>
      <t>²</t>
    </r>
    <r>
      <rPr>
        <sz val="9"/>
        <rFont val="Arial Cyr"/>
        <family val="0"/>
      </rPr>
      <t>)</t>
    </r>
  </si>
  <si>
    <t xml:space="preserve">подвал (кв. № 2) - на ст. отопления замена соединения d 20 мм. - 1 шт.  </t>
  </si>
  <si>
    <t>кв. № 35 - вызов в выходной день (замена шар. кран d 20 мм. - 1 шт.; соединение)</t>
  </si>
  <si>
    <t>3п. 1эт. - замена эл. ламп. 40Вт. - 1 шт.</t>
  </si>
  <si>
    <t>1п. - замена шар. крана d 15 мм. - 1 шт. (для уборщ. лестничных клеток)</t>
  </si>
  <si>
    <t xml:space="preserve">кв. № 20 - частичная замена стояка канализации на кухне d 50 мм. - 0,5м. </t>
  </si>
  <si>
    <t>установка урн (анкерный болт)</t>
  </si>
  <si>
    <t xml:space="preserve">Составил: инженер-смотритель                                       О.А. Романюк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</si>
</sst>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.##0"/>
    <numFmt numFmtId="173" formatCode="0.0"/>
  </numFmts>
  <fonts count="6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 Cyr"/>
      <family val="0"/>
    </font>
    <font>
      <sz val="9"/>
      <color indexed="36"/>
      <name val="Arial Cyr"/>
      <family val="0"/>
    </font>
    <font>
      <sz val="8"/>
      <color indexed="36"/>
      <name val="Arial Cyr"/>
      <family val="0"/>
    </font>
    <font>
      <b/>
      <sz val="9"/>
      <color indexed="36"/>
      <name val="Arial Cyr"/>
      <family val="0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Arial Cyr"/>
      <family val="0"/>
    </font>
    <font>
      <sz val="9"/>
      <color rgb="FF0070C0"/>
      <name val="Arial Cyr"/>
      <family val="0"/>
    </font>
    <font>
      <sz val="8"/>
      <color rgb="FF0070C0"/>
      <name val="Arial Cyr"/>
      <family val="0"/>
    </font>
    <font>
      <sz val="9"/>
      <color rgb="FF7030A0"/>
      <name val="Arial Cyr"/>
      <family val="0"/>
    </font>
    <font>
      <sz val="8"/>
      <color rgb="FF7030A0"/>
      <name val="Arial Cyr"/>
      <family val="0"/>
    </font>
    <font>
      <b/>
      <sz val="9"/>
      <color rgb="FF7030A0"/>
      <name val="Arial Cyr"/>
      <family val="0"/>
    </font>
    <font>
      <sz val="10"/>
      <color rgb="FF7030A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 horizontal="left" vertical="top"/>
      <protection/>
    </xf>
    <xf numFmtId="0" fontId="42" fillId="0" borderId="0">
      <alignment horizontal="left" vertical="top"/>
      <protection/>
    </xf>
    <xf numFmtId="0" fontId="43" fillId="0" borderId="0">
      <alignment horizontal="right" vertical="top"/>
      <protection/>
    </xf>
    <xf numFmtId="0" fontId="42" fillId="0" borderId="0">
      <alignment horizontal="right" vertical="top"/>
      <protection/>
    </xf>
    <xf numFmtId="0" fontId="43" fillId="0" borderId="0">
      <alignment horizontal="right" vertical="top"/>
      <protection/>
    </xf>
    <xf numFmtId="0" fontId="41" fillId="0" borderId="0">
      <alignment horizontal="left" vertical="top"/>
      <protection/>
    </xf>
    <xf numFmtId="0" fontId="42" fillId="0" borderId="0">
      <alignment horizontal="center" vertical="center"/>
      <protection/>
    </xf>
    <xf numFmtId="0" fontId="42" fillId="0" borderId="0">
      <alignment horizontal="center" vertical="top"/>
      <protection/>
    </xf>
    <xf numFmtId="0" fontId="42" fillId="0" borderId="0">
      <alignment horizontal="center" vertical="top"/>
      <protection/>
    </xf>
    <xf numFmtId="0" fontId="44" fillId="0" borderId="0">
      <alignment horizontal="left" vertical="top"/>
      <protection/>
    </xf>
    <xf numFmtId="0" fontId="42" fillId="0" borderId="0">
      <alignment horizontal="left" vertical="top"/>
      <protection/>
    </xf>
    <xf numFmtId="0" fontId="42" fillId="0" borderId="0">
      <alignment horizontal="right" vertical="top"/>
      <protection/>
    </xf>
    <xf numFmtId="0" fontId="45" fillId="0" borderId="0">
      <alignment horizontal="left" vertical="top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9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49" fontId="5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2" fontId="1" fillId="33" borderId="14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2" fontId="5" fillId="0" borderId="24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right"/>
    </xf>
    <xf numFmtId="2" fontId="1" fillId="33" borderId="14" xfId="0" applyNumberFormat="1" applyFont="1" applyFill="1" applyBorder="1" applyAlignment="1">
      <alignment horizontal="right"/>
    </xf>
    <xf numFmtId="2" fontId="5" fillId="0" borderId="25" xfId="0" applyNumberFormat="1" applyFont="1" applyBorder="1" applyAlignment="1">
      <alignment/>
    </xf>
    <xf numFmtId="2" fontId="5" fillId="0" borderId="27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4" fillId="35" borderId="29" xfId="0" applyNumberFormat="1" applyFont="1" applyFill="1" applyBorder="1" applyAlignment="1">
      <alignment/>
    </xf>
    <xf numFmtId="2" fontId="5" fillId="0" borderId="34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2" fillId="0" borderId="35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2" fontId="1" fillId="0" borderId="29" xfId="0" applyNumberFormat="1" applyFont="1" applyBorder="1" applyAlignment="1">
      <alignment horizontal="right"/>
    </xf>
    <xf numFmtId="2" fontId="61" fillId="0" borderId="0" xfId="0" applyNumberFormat="1" applyFont="1" applyBorder="1" applyAlignment="1">
      <alignment horizontal="right"/>
    </xf>
    <xf numFmtId="2" fontId="61" fillId="0" borderId="28" xfId="0" applyNumberFormat="1" applyFont="1" applyBorder="1" applyAlignment="1">
      <alignment horizontal="right"/>
    </xf>
    <xf numFmtId="2" fontId="62" fillId="0" borderId="30" xfId="0" applyNumberFormat="1" applyFont="1" applyBorder="1" applyAlignment="1">
      <alignment horizontal="right"/>
    </xf>
    <xf numFmtId="2" fontId="62" fillId="0" borderId="0" xfId="0" applyNumberFormat="1" applyFont="1" applyBorder="1" applyAlignment="1">
      <alignment horizontal="right"/>
    </xf>
    <xf numFmtId="2" fontId="62" fillId="0" borderId="28" xfId="0" applyNumberFormat="1" applyFont="1" applyBorder="1" applyAlignment="1">
      <alignment horizontal="right"/>
    </xf>
    <xf numFmtId="2" fontId="62" fillId="0" borderId="32" xfId="0" applyNumberFormat="1" applyFont="1" applyBorder="1" applyAlignment="1">
      <alignment horizontal="right"/>
    </xf>
    <xf numFmtId="2" fontId="62" fillId="0" borderId="31" xfId="0" applyNumberFormat="1" applyFont="1" applyBorder="1" applyAlignment="1">
      <alignment horizontal="left" wrapText="1"/>
    </xf>
    <xf numFmtId="2" fontId="62" fillId="0" borderId="32" xfId="0" applyNumberFormat="1" applyFont="1" applyBorder="1" applyAlignment="1">
      <alignment horizontal="left" wrapText="1"/>
    </xf>
    <xf numFmtId="2" fontId="62" fillId="0" borderId="33" xfId="0" applyNumberFormat="1" applyFont="1" applyBorder="1" applyAlignment="1">
      <alignment horizontal="left" wrapText="1"/>
    </xf>
    <xf numFmtId="2" fontId="62" fillId="0" borderId="33" xfId="0" applyNumberFormat="1" applyFont="1" applyBorder="1" applyAlignment="1">
      <alignment horizontal="right"/>
    </xf>
    <xf numFmtId="2" fontId="63" fillId="0" borderId="30" xfId="0" applyNumberFormat="1" applyFont="1" applyBorder="1" applyAlignment="1">
      <alignment horizontal="right"/>
    </xf>
    <xf numFmtId="2" fontId="63" fillId="0" borderId="0" xfId="0" applyNumberFormat="1" applyFont="1" applyBorder="1" applyAlignment="1">
      <alignment horizontal="right"/>
    </xf>
    <xf numFmtId="2" fontId="63" fillId="0" borderId="31" xfId="0" applyNumberFormat="1" applyFont="1" applyBorder="1" applyAlignment="1">
      <alignment horizontal="right"/>
    </xf>
    <xf numFmtId="2" fontId="63" fillId="0" borderId="32" xfId="0" applyNumberFormat="1" applyFont="1" applyBorder="1" applyAlignment="1">
      <alignment horizontal="right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left" wrapText="1"/>
    </xf>
    <xf numFmtId="0" fontId="4" fillId="0" borderId="23" xfId="0" applyFont="1" applyBorder="1" applyAlignment="1">
      <alignment horizontal="left" vertical="center" wrapText="1"/>
    </xf>
    <xf numFmtId="0" fontId="5" fillId="34" borderId="14" xfId="0" applyFont="1" applyFill="1" applyBorder="1" applyAlignment="1">
      <alignment wrapText="1"/>
    </xf>
    <xf numFmtId="2" fontId="5" fillId="34" borderId="14" xfId="0" applyNumberFormat="1" applyFont="1" applyFill="1" applyBorder="1" applyAlignment="1">
      <alignment wrapText="1"/>
    </xf>
    <xf numFmtId="0" fontId="4" fillId="0" borderId="23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36" borderId="23" xfId="0" applyFont="1" applyFill="1" applyBorder="1" applyAlignment="1">
      <alignment horizontal="left" wrapText="1"/>
    </xf>
    <xf numFmtId="2" fontId="61" fillId="0" borderId="20" xfId="0" applyNumberFormat="1" applyFont="1" applyBorder="1" applyAlignment="1">
      <alignment horizontal="right"/>
    </xf>
    <xf numFmtId="2" fontId="61" fillId="0" borderId="27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2" fontId="4" fillId="0" borderId="3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/>
    </xf>
    <xf numFmtId="2" fontId="5" fillId="0" borderId="19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4" fillId="36" borderId="39" xfId="0" applyFont="1" applyFill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right" vertical="center"/>
    </xf>
    <xf numFmtId="0" fontId="4" fillId="36" borderId="13" xfId="0" applyFont="1" applyFill="1" applyBorder="1" applyAlignment="1">
      <alignment horizontal="right" vertical="center"/>
    </xf>
    <xf numFmtId="0" fontId="4" fillId="0" borderId="44" xfId="0" applyFont="1" applyBorder="1" applyAlignment="1">
      <alignment horizontal="left" wrapText="1"/>
    </xf>
    <xf numFmtId="0" fontId="4" fillId="36" borderId="43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right" vertical="center"/>
    </xf>
    <xf numFmtId="2" fontId="5" fillId="0" borderId="31" xfId="0" applyNumberFormat="1" applyFont="1" applyBorder="1" applyAlignment="1">
      <alignment/>
    </xf>
    <xf numFmtId="2" fontId="61" fillId="0" borderId="32" xfId="0" applyNumberFormat="1" applyFont="1" applyBorder="1" applyAlignment="1">
      <alignment horizontal="right"/>
    </xf>
    <xf numFmtId="2" fontId="61" fillId="0" borderId="33" xfId="0" applyNumberFormat="1" applyFont="1" applyBorder="1" applyAlignment="1">
      <alignment horizontal="right"/>
    </xf>
    <xf numFmtId="2" fontId="4" fillId="0" borderId="45" xfId="0" applyNumberFormat="1" applyFont="1" applyBorder="1" applyAlignment="1">
      <alignment vertical="center"/>
    </xf>
    <xf numFmtId="2" fontId="4" fillId="0" borderId="38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38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36" borderId="23" xfId="0" applyNumberFormat="1" applyFont="1" applyFill="1" applyBorder="1" applyAlignment="1">
      <alignment vertical="center"/>
    </xf>
    <xf numFmtId="0" fontId="4" fillId="36" borderId="23" xfId="0" applyFont="1" applyFill="1" applyBorder="1" applyAlignment="1">
      <alignment horizontal="right" vertical="center"/>
    </xf>
    <xf numFmtId="2" fontId="2" fillId="0" borderId="46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2" fontId="4" fillId="0" borderId="46" xfId="0" applyNumberFormat="1" applyFont="1" applyBorder="1" applyAlignment="1">
      <alignment horizontal="right"/>
    </xf>
    <xf numFmtId="2" fontId="62" fillId="0" borderId="39" xfId="0" applyNumberFormat="1" applyFont="1" applyBorder="1" applyAlignment="1">
      <alignment horizontal="right"/>
    </xf>
    <xf numFmtId="2" fontId="62" fillId="0" borderId="42" xfId="0" applyNumberFormat="1" applyFont="1" applyBorder="1" applyAlignment="1">
      <alignment horizontal="right"/>
    </xf>
    <xf numFmtId="0" fontId="4" fillId="0" borderId="38" xfId="0" applyNumberFormat="1" applyFont="1" applyBorder="1" applyAlignment="1">
      <alignment/>
    </xf>
    <xf numFmtId="0" fontId="0" fillId="0" borderId="40" xfId="0" applyNumberFormat="1" applyFont="1" applyBorder="1" applyAlignment="1">
      <alignment vertical="center"/>
    </xf>
    <xf numFmtId="0" fontId="4" fillId="36" borderId="38" xfId="0" applyNumberFormat="1" applyFont="1" applyFill="1" applyBorder="1" applyAlignment="1">
      <alignment vertical="center"/>
    </xf>
    <xf numFmtId="0" fontId="4" fillId="0" borderId="47" xfId="0" applyFont="1" applyBorder="1" applyAlignment="1">
      <alignment horizontal="left" wrapText="1"/>
    </xf>
    <xf numFmtId="0" fontId="4" fillId="36" borderId="40" xfId="0" applyFont="1" applyFill="1" applyBorder="1" applyAlignment="1">
      <alignment horizontal="right" vertical="center"/>
    </xf>
    <xf numFmtId="0" fontId="4" fillId="36" borderId="38" xfId="0" applyFont="1" applyFill="1" applyBorder="1" applyAlignment="1">
      <alignment horizontal="right" vertical="center"/>
    </xf>
    <xf numFmtId="0" fontId="4" fillId="36" borderId="15" xfId="0" applyNumberFormat="1" applyFont="1" applyFill="1" applyBorder="1" applyAlignment="1">
      <alignment vertical="center"/>
    </xf>
    <xf numFmtId="0" fontId="4" fillId="36" borderId="13" xfId="0" applyNumberFormat="1" applyFont="1" applyFill="1" applyBorder="1" applyAlignment="1">
      <alignment vertical="center"/>
    </xf>
    <xf numFmtId="0" fontId="4" fillId="0" borderId="48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2" fontId="5" fillId="0" borderId="32" xfId="0" applyNumberFormat="1" applyFont="1" applyBorder="1" applyAlignment="1">
      <alignment/>
    </xf>
    <xf numFmtId="0" fontId="64" fillId="33" borderId="13" xfId="0" applyFont="1" applyFill="1" applyBorder="1" applyAlignment="1">
      <alignment horizontal="right" vertical="center"/>
    </xf>
    <xf numFmtId="0" fontId="64" fillId="33" borderId="23" xfId="0" applyFont="1" applyFill="1" applyBorder="1" applyAlignment="1">
      <alignment horizontal="left" wrapText="1"/>
    </xf>
    <xf numFmtId="2" fontId="65" fillId="33" borderId="31" xfId="0" applyNumberFormat="1" applyFont="1" applyFill="1" applyBorder="1" applyAlignment="1">
      <alignment horizontal="right"/>
    </xf>
    <xf numFmtId="2" fontId="65" fillId="33" borderId="32" xfId="0" applyNumberFormat="1" applyFont="1" applyFill="1" applyBorder="1" applyAlignment="1">
      <alignment horizontal="right"/>
    </xf>
    <xf numFmtId="2" fontId="64" fillId="33" borderId="31" xfId="0" applyNumberFormat="1" applyFont="1" applyFill="1" applyBorder="1" applyAlignment="1">
      <alignment horizontal="left" wrapText="1"/>
    </xf>
    <xf numFmtId="2" fontId="64" fillId="33" borderId="32" xfId="0" applyNumberFormat="1" applyFont="1" applyFill="1" applyBorder="1" applyAlignment="1">
      <alignment horizontal="left" wrapText="1"/>
    </xf>
    <xf numFmtId="2" fontId="64" fillId="33" borderId="33" xfId="0" applyNumberFormat="1" applyFont="1" applyFill="1" applyBorder="1" applyAlignment="1">
      <alignment horizontal="left" wrapText="1"/>
    </xf>
    <xf numFmtId="0" fontId="4" fillId="36" borderId="38" xfId="0" applyNumberFormat="1" applyFont="1" applyFill="1" applyBorder="1" applyAlignment="1">
      <alignment/>
    </xf>
    <xf numFmtId="0" fontId="4" fillId="36" borderId="47" xfId="0" applyFont="1" applyFill="1" applyBorder="1" applyAlignment="1">
      <alignment horizontal="left" wrapText="1"/>
    </xf>
    <xf numFmtId="0" fontId="4" fillId="36" borderId="18" xfId="0" applyFont="1" applyFill="1" applyBorder="1" applyAlignment="1">
      <alignment horizontal="left" wrapText="1"/>
    </xf>
    <xf numFmtId="0" fontId="4" fillId="36" borderId="42" xfId="0" applyFont="1" applyFill="1" applyBorder="1" applyAlignment="1">
      <alignment horizontal="left" wrapText="1"/>
    </xf>
    <xf numFmtId="0" fontId="4" fillId="36" borderId="33" xfId="0" applyFont="1" applyFill="1" applyBorder="1" applyAlignment="1">
      <alignment horizontal="left" wrapText="1"/>
    </xf>
    <xf numFmtId="2" fontId="65" fillId="36" borderId="0" xfId="0" applyNumberFormat="1" applyFont="1" applyFill="1" applyBorder="1" applyAlignment="1">
      <alignment horizontal="right"/>
    </xf>
    <xf numFmtId="2" fontId="65" fillId="36" borderId="30" xfId="0" applyNumberFormat="1" applyFont="1" applyFill="1" applyBorder="1" applyAlignment="1">
      <alignment horizontal="right"/>
    </xf>
    <xf numFmtId="2" fontId="66" fillId="36" borderId="19" xfId="0" applyNumberFormat="1" applyFont="1" applyFill="1" applyBorder="1" applyAlignment="1">
      <alignment horizontal="right"/>
    </xf>
    <xf numFmtId="2" fontId="64" fillId="36" borderId="20" xfId="0" applyNumberFormat="1" applyFont="1" applyFill="1" applyBorder="1" applyAlignment="1">
      <alignment horizontal="right"/>
    </xf>
    <xf numFmtId="0" fontId="4" fillId="36" borderId="38" xfId="0" applyNumberFormat="1" applyFont="1" applyFill="1" applyBorder="1" applyAlignment="1">
      <alignment horizontal="right" vertical="center"/>
    </xf>
    <xf numFmtId="2" fontId="4" fillId="36" borderId="41" xfId="0" applyNumberFormat="1" applyFont="1" applyFill="1" applyBorder="1" applyAlignment="1">
      <alignment horizontal="right"/>
    </xf>
    <xf numFmtId="2" fontId="5" fillId="36" borderId="29" xfId="0" applyNumberFormat="1" applyFont="1" applyFill="1" applyBorder="1" applyAlignment="1">
      <alignment horizontal="right"/>
    </xf>
    <xf numFmtId="0" fontId="4" fillId="36" borderId="23" xfId="0" applyFont="1" applyFill="1" applyBorder="1" applyAlignment="1">
      <alignment horizontal="left" wrapText="1"/>
    </xf>
    <xf numFmtId="0" fontId="4" fillId="36" borderId="23" xfId="0" applyFont="1" applyFill="1" applyBorder="1" applyAlignment="1">
      <alignment horizontal="right" vertical="center"/>
    </xf>
    <xf numFmtId="0" fontId="4" fillId="36" borderId="39" xfId="0" applyFont="1" applyFill="1" applyBorder="1" applyAlignment="1">
      <alignment horizontal="left" wrapText="1"/>
    </xf>
    <xf numFmtId="0" fontId="4" fillId="36" borderId="38" xfId="0" applyFont="1" applyFill="1" applyBorder="1" applyAlignment="1">
      <alignment horizontal="right" vertical="center"/>
    </xf>
    <xf numFmtId="0" fontId="4" fillId="36" borderId="13" xfId="0" applyNumberFormat="1" applyFont="1" applyFill="1" applyBorder="1" applyAlignment="1">
      <alignment vertical="center"/>
    </xf>
    <xf numFmtId="0" fontId="4" fillId="36" borderId="47" xfId="0" applyFont="1" applyFill="1" applyBorder="1" applyAlignment="1">
      <alignment horizontal="left" wrapText="1"/>
    </xf>
    <xf numFmtId="0" fontId="4" fillId="36" borderId="23" xfId="0" applyFont="1" applyFill="1" applyBorder="1" applyAlignment="1">
      <alignment horizontal="left" wrapText="1"/>
    </xf>
    <xf numFmtId="0" fontId="4" fillId="36" borderId="39" xfId="0" applyFont="1" applyFill="1" applyBorder="1" applyAlignment="1">
      <alignment horizontal="left" wrapText="1"/>
    </xf>
    <xf numFmtId="0" fontId="4" fillId="36" borderId="38" xfId="0" applyFont="1" applyFill="1" applyBorder="1" applyAlignment="1">
      <alignment horizontal="right" vertical="center"/>
    </xf>
    <xf numFmtId="0" fontId="4" fillId="36" borderId="38" xfId="0" applyNumberFormat="1" applyFont="1" applyFill="1" applyBorder="1" applyAlignment="1">
      <alignment vertical="center"/>
    </xf>
    <xf numFmtId="0" fontId="4" fillId="36" borderId="23" xfId="0" applyNumberFormat="1" applyFont="1" applyFill="1" applyBorder="1" applyAlignment="1">
      <alignment vertical="center"/>
    </xf>
    <xf numFmtId="0" fontId="4" fillId="36" borderId="47" xfId="0" applyFont="1" applyFill="1" applyBorder="1" applyAlignment="1">
      <alignment horizontal="left" vertical="center" wrapText="1"/>
    </xf>
    <xf numFmtId="2" fontId="5" fillId="36" borderId="34" xfId="0" applyNumberFormat="1" applyFont="1" applyFill="1" applyBorder="1" applyAlignment="1">
      <alignment horizontal="right"/>
    </xf>
    <xf numFmtId="0" fontId="4" fillId="36" borderId="23" xfId="0" applyFont="1" applyFill="1" applyBorder="1" applyAlignment="1">
      <alignment horizontal="left" wrapText="1"/>
    </xf>
    <xf numFmtId="0" fontId="4" fillId="36" borderId="38" xfId="0" applyFont="1" applyFill="1" applyBorder="1" applyAlignment="1">
      <alignment horizontal="right" vertical="center"/>
    </xf>
    <xf numFmtId="2" fontId="5" fillId="36" borderId="26" xfId="0" applyNumberFormat="1" applyFont="1" applyFill="1" applyBorder="1" applyAlignment="1">
      <alignment/>
    </xf>
    <xf numFmtId="2" fontId="5" fillId="36" borderId="24" xfId="0" applyNumberFormat="1" applyFont="1" applyFill="1" applyBorder="1" applyAlignment="1">
      <alignment horizontal="right"/>
    </xf>
    <xf numFmtId="2" fontId="7" fillId="36" borderId="24" xfId="44" applyNumberFormat="1" applyFont="1" applyFill="1" applyBorder="1" applyAlignment="1">
      <alignment horizontal="right" vertical="top" wrapText="1"/>
      <protection/>
    </xf>
    <xf numFmtId="0" fontId="7" fillId="36" borderId="24" xfId="37" applyFont="1" applyFill="1" applyBorder="1" applyAlignment="1" quotePrefix="1">
      <alignment horizontal="right" vertical="center" wrapText="1"/>
      <protection/>
    </xf>
    <xf numFmtId="2" fontId="5" fillId="36" borderId="25" xfId="0" applyNumberFormat="1" applyFont="1" applyFill="1" applyBorder="1" applyAlignment="1">
      <alignment horizontal="right"/>
    </xf>
    <xf numFmtId="2" fontId="66" fillId="36" borderId="19" xfId="0" applyNumberFormat="1" applyFont="1" applyFill="1" applyBorder="1" applyAlignment="1">
      <alignment/>
    </xf>
    <xf numFmtId="2" fontId="66" fillId="36" borderId="20" xfId="0" applyNumberFormat="1" applyFont="1" applyFill="1" applyBorder="1" applyAlignment="1">
      <alignment horizontal="right"/>
    </xf>
    <xf numFmtId="2" fontId="66" fillId="36" borderId="27" xfId="0" applyNumberFormat="1" applyFont="1" applyFill="1" applyBorder="1" applyAlignment="1">
      <alignment horizontal="right"/>
    </xf>
    <xf numFmtId="2" fontId="66" fillId="36" borderId="0" xfId="0" applyNumberFormat="1" applyFont="1" applyFill="1" applyBorder="1" applyAlignment="1">
      <alignment horizontal="right"/>
    </xf>
    <xf numFmtId="2" fontId="64" fillId="36" borderId="30" xfId="0" applyNumberFormat="1" applyFont="1" applyFill="1" applyBorder="1" applyAlignment="1">
      <alignment horizontal="right"/>
    </xf>
    <xf numFmtId="2" fontId="64" fillId="36" borderId="0" xfId="0" applyNumberFormat="1" applyFont="1" applyFill="1" applyBorder="1" applyAlignment="1">
      <alignment horizontal="right"/>
    </xf>
    <xf numFmtId="2" fontId="64" fillId="36" borderId="28" xfId="0" applyNumberFormat="1" applyFont="1" applyFill="1" applyBorder="1" applyAlignment="1">
      <alignment horizontal="right"/>
    </xf>
    <xf numFmtId="2" fontId="66" fillId="36" borderId="30" xfId="0" applyNumberFormat="1" applyFont="1" applyFill="1" applyBorder="1" applyAlignment="1">
      <alignment/>
    </xf>
    <xf numFmtId="2" fontId="66" fillId="36" borderId="28" xfId="0" applyNumberFormat="1" applyFont="1" applyFill="1" applyBorder="1" applyAlignment="1">
      <alignment horizontal="right"/>
    </xf>
    <xf numFmtId="2" fontId="66" fillId="36" borderId="30" xfId="0" applyNumberFormat="1" applyFont="1" applyFill="1" applyBorder="1" applyAlignment="1">
      <alignment horizontal="right"/>
    </xf>
    <xf numFmtId="2" fontId="66" fillId="36" borderId="32" xfId="0" applyNumberFormat="1" applyFont="1" applyFill="1" applyBorder="1" applyAlignment="1">
      <alignment horizontal="right"/>
    </xf>
    <xf numFmtId="2" fontId="66" fillId="36" borderId="33" xfId="0" applyNumberFormat="1" applyFont="1" applyFill="1" applyBorder="1" applyAlignment="1">
      <alignment horizontal="right"/>
    </xf>
    <xf numFmtId="2" fontId="66" fillId="36" borderId="31" xfId="0" applyNumberFormat="1" applyFont="1" applyFill="1" applyBorder="1" applyAlignment="1">
      <alignment horizontal="right"/>
    </xf>
    <xf numFmtId="2" fontId="64" fillId="36" borderId="31" xfId="0" applyNumberFormat="1" applyFont="1" applyFill="1" applyBorder="1" applyAlignment="1">
      <alignment horizontal="right"/>
    </xf>
    <xf numFmtId="2" fontId="64" fillId="36" borderId="32" xfId="0" applyNumberFormat="1" applyFont="1" applyFill="1" applyBorder="1" applyAlignment="1">
      <alignment horizontal="right"/>
    </xf>
    <xf numFmtId="2" fontId="64" fillId="36" borderId="33" xfId="0" applyNumberFormat="1" applyFont="1" applyFill="1" applyBorder="1" applyAlignment="1">
      <alignment horizontal="right"/>
    </xf>
    <xf numFmtId="2" fontId="66" fillId="36" borderId="0" xfId="0" applyNumberFormat="1" applyFont="1" applyFill="1" applyBorder="1" applyAlignment="1">
      <alignment/>
    </xf>
    <xf numFmtId="2" fontId="66" fillId="36" borderId="32" xfId="0" applyNumberFormat="1" applyFont="1" applyFill="1" applyBorder="1" applyAlignment="1">
      <alignment/>
    </xf>
    <xf numFmtId="2" fontId="5" fillId="36" borderId="41" xfId="0" applyNumberFormat="1" applyFont="1" applyFill="1" applyBorder="1" applyAlignment="1">
      <alignment horizontal="right"/>
    </xf>
    <xf numFmtId="2" fontId="5" fillId="36" borderId="25" xfId="0" applyNumberFormat="1" applyFont="1" applyFill="1" applyBorder="1" applyAlignment="1">
      <alignment/>
    </xf>
    <xf numFmtId="0" fontId="4" fillId="36" borderId="23" xfId="0" applyFont="1" applyFill="1" applyBorder="1" applyAlignment="1">
      <alignment horizontal="left" wrapText="1"/>
    </xf>
    <xf numFmtId="2" fontId="4" fillId="36" borderId="45" xfId="0" applyNumberFormat="1" applyFont="1" applyFill="1" applyBorder="1" applyAlignment="1">
      <alignment vertical="center"/>
    </xf>
    <xf numFmtId="2" fontId="4" fillId="36" borderId="38" xfId="0" applyNumberFormat="1" applyFont="1" applyFill="1" applyBorder="1" applyAlignment="1">
      <alignment vertical="center"/>
    </xf>
    <xf numFmtId="0" fontId="4" fillId="36" borderId="39" xfId="0" applyFont="1" applyFill="1" applyBorder="1" applyAlignment="1">
      <alignment horizontal="left" wrapText="1"/>
    </xf>
    <xf numFmtId="0" fontId="4" fillId="36" borderId="47" xfId="0" applyFont="1" applyFill="1" applyBorder="1" applyAlignment="1">
      <alignment horizontal="left" wrapText="1"/>
    </xf>
    <xf numFmtId="0" fontId="4" fillId="36" borderId="22" xfId="0" applyFont="1" applyFill="1" applyBorder="1" applyAlignment="1">
      <alignment horizontal="left" wrapText="1"/>
    </xf>
    <xf numFmtId="0" fontId="4" fillId="36" borderId="38" xfId="0" applyFont="1" applyFill="1" applyBorder="1" applyAlignment="1">
      <alignment horizontal="right" vertical="center"/>
    </xf>
    <xf numFmtId="0" fontId="4" fillId="36" borderId="44" xfId="0" applyFont="1" applyFill="1" applyBorder="1" applyAlignment="1">
      <alignment horizontal="left" wrapText="1"/>
    </xf>
    <xf numFmtId="0" fontId="4" fillId="36" borderId="21" xfId="0" applyFont="1" applyFill="1" applyBorder="1" applyAlignment="1">
      <alignment horizontal="left" wrapText="1"/>
    </xf>
    <xf numFmtId="0" fontId="4" fillId="36" borderId="40" xfId="0" applyNumberFormat="1" applyFont="1" applyFill="1" applyBorder="1" applyAlignment="1">
      <alignment vertical="center"/>
    </xf>
    <xf numFmtId="0" fontId="4" fillId="36" borderId="23" xfId="0" applyNumberFormat="1" applyFont="1" applyFill="1" applyBorder="1" applyAlignment="1">
      <alignment vertical="center"/>
    </xf>
    <xf numFmtId="0" fontId="8" fillId="36" borderId="23" xfId="0" applyFont="1" applyFill="1" applyBorder="1" applyAlignment="1">
      <alignment horizontal="left" vertical="center" wrapText="1"/>
    </xf>
    <xf numFmtId="0" fontId="4" fillId="36" borderId="32" xfId="0" applyFont="1" applyFill="1" applyBorder="1" applyAlignment="1">
      <alignment horizontal="left" wrapText="1"/>
    </xf>
    <xf numFmtId="2" fontId="66" fillId="36" borderId="31" xfId="0" applyNumberFormat="1" applyFont="1" applyFill="1" applyBorder="1" applyAlignment="1">
      <alignment/>
    </xf>
    <xf numFmtId="2" fontId="65" fillId="36" borderId="31" xfId="0" applyNumberFormat="1" applyFont="1" applyFill="1" applyBorder="1" applyAlignment="1">
      <alignment horizontal="right"/>
    </xf>
    <xf numFmtId="2" fontId="65" fillId="36" borderId="32" xfId="0" applyNumberFormat="1" applyFont="1" applyFill="1" applyBorder="1" applyAlignment="1">
      <alignment horizontal="right"/>
    </xf>
    <xf numFmtId="0" fontId="4" fillId="36" borderId="43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4" fillId="36" borderId="39" xfId="0" applyFont="1" applyFill="1" applyBorder="1" applyAlignment="1">
      <alignment horizontal="left" vertical="center" wrapText="1"/>
    </xf>
    <xf numFmtId="2" fontId="4" fillId="35" borderId="14" xfId="0" applyNumberFormat="1" applyFont="1" applyFill="1" applyBorder="1" applyAlignment="1">
      <alignment/>
    </xf>
    <xf numFmtId="49" fontId="66" fillId="0" borderId="17" xfId="0" applyNumberFormat="1" applyFont="1" applyBorder="1" applyAlignment="1">
      <alignment horizontal="left"/>
    </xf>
    <xf numFmtId="0" fontId="66" fillId="0" borderId="14" xfId="0" applyFont="1" applyBorder="1" applyAlignment="1">
      <alignment horizontal="right"/>
    </xf>
    <xf numFmtId="0" fontId="65" fillId="0" borderId="15" xfId="0" applyFont="1" applyBorder="1" applyAlignment="1">
      <alignment horizontal="center" vertical="center" wrapText="1"/>
    </xf>
    <xf numFmtId="2" fontId="65" fillId="0" borderId="35" xfId="0" applyNumberFormat="1" applyFont="1" applyBorder="1" applyAlignment="1">
      <alignment/>
    </xf>
    <xf numFmtId="2" fontId="65" fillId="0" borderId="36" xfId="0" applyNumberFormat="1" applyFont="1" applyBorder="1" applyAlignment="1">
      <alignment/>
    </xf>
    <xf numFmtId="2" fontId="65" fillId="0" borderId="37" xfId="0" applyNumberFormat="1" applyFont="1" applyBorder="1" applyAlignment="1">
      <alignment/>
    </xf>
    <xf numFmtId="2" fontId="64" fillId="0" borderId="31" xfId="0" applyNumberFormat="1" applyFont="1" applyBorder="1" applyAlignment="1">
      <alignment/>
    </xf>
    <xf numFmtId="0" fontId="67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2" fontId="64" fillId="35" borderId="14" xfId="0" applyNumberFormat="1" applyFont="1" applyFill="1" applyBorder="1" applyAlignment="1">
      <alignment/>
    </xf>
    <xf numFmtId="0" fontId="67" fillId="0" borderId="0" xfId="0" applyFont="1" applyAlignment="1">
      <alignment/>
    </xf>
    <xf numFmtId="0" fontId="4" fillId="36" borderId="43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left" wrapText="1"/>
    </xf>
    <xf numFmtId="0" fontId="4" fillId="36" borderId="0" xfId="0" applyNumberFormat="1" applyFont="1" applyFill="1" applyBorder="1" applyAlignment="1">
      <alignment/>
    </xf>
    <xf numFmtId="2" fontId="4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 horizontal="left" vertical="center" wrapText="1"/>
    </xf>
    <xf numFmtId="0" fontId="4" fillId="36" borderId="0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horizontal="left" vertical="center" wrapText="1"/>
    </xf>
    <xf numFmtId="0" fontId="4" fillId="36" borderId="2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/>
    </xf>
    <xf numFmtId="0" fontId="64" fillId="0" borderId="19" xfId="0" applyFont="1" applyBorder="1" applyAlignment="1">
      <alignment vertical="center"/>
    </xf>
    <xf numFmtId="0" fontId="64" fillId="0" borderId="20" xfId="0" applyFont="1" applyBorder="1" applyAlignment="1">
      <alignment vertical="center"/>
    </xf>
    <xf numFmtId="0" fontId="5" fillId="34" borderId="14" xfId="0" applyFont="1" applyFill="1" applyBorder="1" applyAlignment="1">
      <alignment vertical="center" wrapText="1"/>
    </xf>
    <xf numFmtId="2" fontId="5" fillId="34" borderId="14" xfId="0" applyNumberFormat="1" applyFont="1" applyFill="1" applyBorder="1" applyAlignment="1">
      <alignment vertical="center" wrapText="1"/>
    </xf>
    <xf numFmtId="0" fontId="8" fillId="36" borderId="40" xfId="0" applyFont="1" applyFill="1" applyBorder="1" applyAlignment="1">
      <alignment horizontal="left" vertical="center" wrapText="1"/>
    </xf>
    <xf numFmtId="0" fontId="4" fillId="36" borderId="38" xfId="0" applyFont="1" applyFill="1" applyBorder="1" applyAlignment="1">
      <alignment horizontal="left" vertical="center" wrapText="1"/>
    </xf>
    <xf numFmtId="2" fontId="5" fillId="36" borderId="26" xfId="0" applyNumberFormat="1" applyFont="1" applyFill="1" applyBorder="1" applyAlignment="1">
      <alignment vertical="center"/>
    </xf>
    <xf numFmtId="2" fontId="5" fillId="36" borderId="24" xfId="0" applyNumberFormat="1" applyFont="1" applyFill="1" applyBorder="1" applyAlignment="1">
      <alignment horizontal="right" vertical="center"/>
    </xf>
    <xf numFmtId="2" fontId="5" fillId="36" borderId="41" xfId="0" applyNumberFormat="1" applyFont="1" applyFill="1" applyBorder="1" applyAlignment="1">
      <alignment horizontal="right" vertical="center"/>
    </xf>
    <xf numFmtId="2" fontId="7" fillId="36" borderId="24" xfId="44" applyNumberFormat="1" applyFont="1" applyFill="1" applyBorder="1" applyAlignment="1">
      <alignment horizontal="right" vertical="center" wrapText="1"/>
      <protection/>
    </xf>
    <xf numFmtId="2" fontId="5" fillId="36" borderId="29" xfId="0" applyNumberFormat="1" applyFont="1" applyFill="1" applyBorder="1" applyAlignment="1">
      <alignment horizontal="right" vertical="center"/>
    </xf>
    <xf numFmtId="2" fontId="5" fillId="36" borderId="25" xfId="0" applyNumberFormat="1" applyFont="1" applyFill="1" applyBorder="1" applyAlignment="1">
      <alignment horizontal="right" vertical="center"/>
    </xf>
    <xf numFmtId="0" fontId="4" fillId="36" borderId="45" xfId="0" applyFont="1" applyFill="1" applyBorder="1" applyAlignment="1">
      <alignment horizontal="left" vertical="center" wrapText="1"/>
    </xf>
    <xf numFmtId="2" fontId="66" fillId="36" borderId="0" xfId="0" applyNumberFormat="1" applyFont="1" applyFill="1" applyBorder="1" applyAlignment="1">
      <alignment vertical="center"/>
    </xf>
    <xf numFmtId="2" fontId="5" fillId="36" borderId="0" xfId="0" applyNumberFormat="1" applyFont="1" applyFill="1" applyBorder="1" applyAlignment="1">
      <alignment horizontal="right" vertical="center"/>
    </xf>
    <xf numFmtId="2" fontId="5" fillId="36" borderId="30" xfId="0" applyNumberFormat="1" applyFont="1" applyFill="1" applyBorder="1" applyAlignment="1">
      <alignment horizontal="right" vertical="center"/>
    </xf>
    <xf numFmtId="2" fontId="66" fillId="36" borderId="0" xfId="0" applyNumberFormat="1" applyFont="1" applyFill="1" applyBorder="1" applyAlignment="1">
      <alignment horizontal="right" vertical="center"/>
    </xf>
    <xf numFmtId="2" fontId="5" fillId="36" borderId="28" xfId="0" applyNumberFormat="1" applyFont="1" applyFill="1" applyBorder="1" applyAlignment="1">
      <alignment horizontal="right" vertical="center"/>
    </xf>
    <xf numFmtId="2" fontId="5" fillId="36" borderId="34" xfId="0" applyNumberFormat="1" applyFont="1" applyFill="1" applyBorder="1" applyAlignment="1">
      <alignment horizontal="right" vertical="center"/>
    </xf>
    <xf numFmtId="2" fontId="66" fillId="36" borderId="19" xfId="0" applyNumberFormat="1" applyFont="1" applyFill="1" applyBorder="1" applyAlignment="1">
      <alignment vertical="center"/>
    </xf>
    <xf numFmtId="2" fontId="5" fillId="36" borderId="20" xfId="0" applyNumberFormat="1" applyFont="1" applyFill="1" applyBorder="1" applyAlignment="1">
      <alignment horizontal="right" vertical="center"/>
    </xf>
    <xf numFmtId="2" fontId="5" fillId="36" borderId="27" xfId="0" applyNumberFormat="1" applyFont="1" applyFill="1" applyBorder="1" applyAlignment="1">
      <alignment horizontal="right" vertical="center"/>
    </xf>
    <xf numFmtId="2" fontId="66" fillId="36" borderId="30" xfId="0" applyNumberFormat="1" applyFont="1" applyFill="1" applyBorder="1" applyAlignment="1">
      <alignment vertical="center"/>
    </xf>
    <xf numFmtId="2" fontId="4" fillId="36" borderId="41" xfId="0" applyNumberFormat="1" applyFont="1" applyFill="1" applyBorder="1" applyAlignment="1">
      <alignment horizontal="right" vertical="center"/>
    </xf>
    <xf numFmtId="2" fontId="64" fillId="36" borderId="0" xfId="0" applyNumberFormat="1" applyFont="1" applyFill="1" applyBorder="1" applyAlignment="1">
      <alignment horizontal="right" vertical="center"/>
    </xf>
    <xf numFmtId="2" fontId="66" fillId="36" borderId="30" xfId="0" applyNumberFormat="1" applyFont="1" applyFill="1" applyBorder="1" applyAlignment="1">
      <alignment horizontal="right" vertical="center"/>
    </xf>
    <xf numFmtId="2" fontId="66" fillId="36" borderId="28" xfId="0" applyNumberFormat="1" applyFont="1" applyFill="1" applyBorder="1" applyAlignment="1">
      <alignment horizontal="right" vertical="center"/>
    </xf>
    <xf numFmtId="2" fontId="64" fillId="36" borderId="30" xfId="0" applyNumberFormat="1" applyFont="1" applyFill="1" applyBorder="1" applyAlignment="1">
      <alignment horizontal="right" vertical="center"/>
    </xf>
    <xf numFmtId="2" fontId="64" fillId="36" borderId="28" xfId="0" applyNumberFormat="1" applyFont="1" applyFill="1" applyBorder="1" applyAlignment="1">
      <alignment horizontal="right" vertical="center"/>
    </xf>
    <xf numFmtId="2" fontId="64" fillId="36" borderId="31" xfId="0" applyNumberFormat="1" applyFont="1" applyFill="1" applyBorder="1" applyAlignment="1">
      <alignment horizontal="right" vertical="center"/>
    </xf>
    <xf numFmtId="2" fontId="64" fillId="36" borderId="32" xfId="0" applyNumberFormat="1" applyFont="1" applyFill="1" applyBorder="1" applyAlignment="1">
      <alignment horizontal="right" vertical="center"/>
    </xf>
    <xf numFmtId="2" fontId="64" fillId="36" borderId="33" xfId="0" applyNumberFormat="1" applyFont="1" applyFill="1" applyBorder="1" applyAlignment="1">
      <alignment horizontal="right" vertical="center"/>
    </xf>
    <xf numFmtId="2" fontId="4" fillId="36" borderId="33" xfId="0" applyNumberFormat="1" applyFont="1" applyFill="1" applyBorder="1" applyAlignment="1">
      <alignment horizontal="right" vertical="center"/>
    </xf>
    <xf numFmtId="2" fontId="66" fillId="36" borderId="31" xfId="0" applyNumberFormat="1" applyFont="1" applyFill="1" applyBorder="1" applyAlignment="1">
      <alignment vertical="center"/>
    </xf>
    <xf numFmtId="2" fontId="66" fillId="36" borderId="32" xfId="0" applyNumberFormat="1" applyFont="1" applyFill="1" applyBorder="1" applyAlignment="1">
      <alignment horizontal="right" vertical="center"/>
    </xf>
    <xf numFmtId="2" fontId="66" fillId="36" borderId="33" xfId="0" applyNumberFormat="1" applyFont="1" applyFill="1" applyBorder="1" applyAlignment="1">
      <alignment horizontal="right" vertical="center"/>
    </xf>
    <xf numFmtId="2" fontId="66" fillId="36" borderId="31" xfId="0" applyNumberFormat="1" applyFont="1" applyFill="1" applyBorder="1" applyAlignment="1">
      <alignment horizontal="right" vertical="center"/>
    </xf>
    <xf numFmtId="2" fontId="5" fillId="36" borderId="33" xfId="0" applyNumberFormat="1" applyFont="1" applyFill="1" applyBorder="1" applyAlignment="1">
      <alignment horizontal="right" vertical="center"/>
    </xf>
    <xf numFmtId="2" fontId="66" fillId="36" borderId="20" xfId="0" applyNumberFormat="1" applyFont="1" applyFill="1" applyBorder="1" applyAlignment="1">
      <alignment horizontal="right" vertical="center"/>
    </xf>
    <xf numFmtId="2" fontId="64" fillId="36" borderId="20" xfId="0" applyNumberFormat="1" applyFont="1" applyFill="1" applyBorder="1" applyAlignment="1">
      <alignment horizontal="right" vertical="center"/>
    </xf>
    <xf numFmtId="2" fontId="66" fillId="36" borderId="27" xfId="0" applyNumberFormat="1" applyFont="1" applyFill="1" applyBorder="1" applyAlignment="1">
      <alignment horizontal="right" vertical="center"/>
    </xf>
    <xf numFmtId="2" fontId="7" fillId="0" borderId="14" xfId="44" applyNumberFormat="1" applyFont="1" applyBorder="1" applyAlignment="1">
      <alignment horizontal="right" vertical="center" wrapText="1"/>
      <protection/>
    </xf>
    <xf numFmtId="2" fontId="5" fillId="36" borderId="26" xfId="0" applyNumberFormat="1" applyFont="1" applyFill="1" applyBorder="1" applyAlignment="1">
      <alignment horizontal="right" vertical="center"/>
    </xf>
    <xf numFmtId="2" fontId="7" fillId="0" borderId="24" xfId="44" applyNumberFormat="1" applyFont="1" applyBorder="1" applyAlignment="1">
      <alignment horizontal="right" vertical="center" wrapText="1"/>
      <protection/>
    </xf>
    <xf numFmtId="2" fontId="65" fillId="36" borderId="30" xfId="0" applyNumberFormat="1" applyFont="1" applyFill="1" applyBorder="1" applyAlignment="1">
      <alignment horizontal="right" vertical="center"/>
    </xf>
    <xf numFmtId="2" fontId="65" fillId="36" borderId="0" xfId="0" applyNumberFormat="1" applyFont="1" applyFill="1" applyBorder="1" applyAlignment="1">
      <alignment horizontal="right" vertical="center"/>
    </xf>
    <xf numFmtId="2" fontId="64" fillId="36" borderId="41" xfId="0" applyNumberFormat="1" applyFont="1" applyFill="1" applyBorder="1" applyAlignment="1">
      <alignment horizontal="right" vertical="center"/>
    </xf>
    <xf numFmtId="2" fontId="41" fillId="0" borderId="14" xfId="44" applyNumberFormat="1" applyFont="1" applyBorder="1" applyAlignment="1">
      <alignment horizontal="right" vertical="center" wrapText="1"/>
      <protection/>
    </xf>
    <xf numFmtId="0" fontId="4" fillId="36" borderId="15" xfId="0" applyFont="1" applyFill="1" applyBorder="1" applyAlignment="1">
      <alignment horizontal="left" vertical="center" wrapText="1"/>
    </xf>
    <xf numFmtId="0" fontId="4" fillId="36" borderId="43" xfId="0" applyFont="1" applyFill="1" applyBorder="1" applyAlignment="1">
      <alignment horizontal="left" vertical="center" wrapText="1"/>
    </xf>
    <xf numFmtId="0" fontId="8" fillId="36" borderId="4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7" fillId="35" borderId="29" xfId="0" applyFont="1" applyFill="1" applyBorder="1" applyAlignment="1">
      <alignment wrapText="1"/>
    </xf>
    <xf numFmtId="0" fontId="67" fillId="35" borderId="41" xfId="0" applyFont="1" applyFill="1" applyBorder="1" applyAlignment="1">
      <alignment wrapText="1"/>
    </xf>
    <xf numFmtId="0" fontId="67" fillId="35" borderId="49" xfId="0" applyFont="1" applyFill="1" applyBorder="1" applyAlignment="1">
      <alignment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64" fillId="0" borderId="29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64" fillId="0" borderId="27" xfId="0" applyFont="1" applyBorder="1" applyAlignment="1">
      <alignment vertical="center" wrapText="1"/>
    </xf>
    <xf numFmtId="0" fontId="65" fillId="0" borderId="16" xfId="0" applyFont="1" applyBorder="1" applyAlignment="1">
      <alignment wrapText="1"/>
    </xf>
    <xf numFmtId="0" fontId="65" fillId="0" borderId="15" xfId="0" applyFont="1" applyBorder="1" applyAlignment="1">
      <alignment wrapText="1"/>
    </xf>
    <xf numFmtId="0" fontId="65" fillId="0" borderId="13" xfId="0" applyFont="1" applyBorder="1" applyAlignment="1">
      <alignment wrapText="1"/>
    </xf>
    <xf numFmtId="0" fontId="6" fillId="0" borderId="29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0" fillId="35" borderId="29" xfId="0" applyFill="1" applyBorder="1" applyAlignment="1">
      <alignment wrapText="1"/>
    </xf>
    <xf numFmtId="0" fontId="0" fillId="35" borderId="41" xfId="0" applyFill="1" applyBorder="1" applyAlignment="1">
      <alignment wrapText="1"/>
    </xf>
    <xf numFmtId="0" fontId="0" fillId="35" borderId="49" xfId="0" applyFill="1" applyBorder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2"/>
  <sheetViews>
    <sheetView tabSelected="1" view="pageBreakPreview" zoomScaleNormal="112" zoomScaleSheetLayoutView="100" zoomScalePageLayoutView="0" workbookViewId="0" topLeftCell="A297">
      <selection activeCell="C311" sqref="C311"/>
    </sheetView>
  </sheetViews>
  <sheetFormatPr defaultColWidth="9.00390625" defaultRowHeight="12.75"/>
  <cols>
    <col min="1" max="1" width="20.75390625" style="0" customWidth="1"/>
    <col min="2" max="2" width="10.75390625" style="0" customWidth="1"/>
    <col min="3" max="3" width="10.00390625" style="0" customWidth="1"/>
    <col min="4" max="4" width="7.75390625" style="0" customWidth="1"/>
    <col min="5" max="5" width="10.75390625" style="0" customWidth="1"/>
    <col min="6" max="6" width="10.125" style="0" customWidth="1"/>
    <col min="7" max="8" width="9.75390625" style="0" customWidth="1"/>
    <col min="9" max="9" width="47.625" style="0" customWidth="1"/>
    <col min="10" max="10" width="10.00390625" style="0" customWidth="1"/>
    <col min="11" max="11" width="9.875" style="0" customWidth="1"/>
    <col min="12" max="12" width="9.00390625" style="0" customWidth="1"/>
  </cols>
  <sheetData>
    <row r="1" spans="1:10" ht="25.5" customHeight="1">
      <c r="A1" s="273" t="s">
        <v>33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38.25" customHeight="1" thickBot="1">
      <c r="A2" s="274" t="s">
        <v>25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3.5" thickBot="1">
      <c r="A3" s="275"/>
      <c r="B3" s="293" t="s">
        <v>23</v>
      </c>
      <c r="C3" s="294"/>
      <c r="D3" s="294"/>
      <c r="E3" s="295"/>
      <c r="F3" s="293" t="s">
        <v>27</v>
      </c>
      <c r="G3" s="294"/>
      <c r="H3" s="294"/>
      <c r="I3" s="294"/>
      <c r="J3" s="295"/>
    </row>
    <row r="4" spans="1:10" ht="13.5" customHeight="1" thickBot="1">
      <c r="A4" s="276"/>
      <c r="B4" s="264" t="s">
        <v>0</v>
      </c>
      <c r="C4" s="278" t="s">
        <v>75</v>
      </c>
      <c r="D4" s="264" t="s">
        <v>1</v>
      </c>
      <c r="E4" s="264" t="s">
        <v>2</v>
      </c>
      <c r="F4" s="264" t="s">
        <v>3</v>
      </c>
      <c r="G4" s="264" t="s">
        <v>4</v>
      </c>
      <c r="H4" s="264" t="s">
        <v>5</v>
      </c>
      <c r="I4" s="271" t="s">
        <v>6</v>
      </c>
      <c r="J4" s="272"/>
    </row>
    <row r="5" spans="1:10" ht="41.25" customHeight="1" thickBot="1">
      <c r="A5" s="277"/>
      <c r="B5" s="266"/>
      <c r="C5" s="279"/>
      <c r="D5" s="266"/>
      <c r="E5" s="266"/>
      <c r="F5" s="266"/>
      <c r="G5" s="266"/>
      <c r="H5" s="266"/>
      <c r="I5" s="5" t="s">
        <v>7</v>
      </c>
      <c r="J5" s="5" t="s">
        <v>8</v>
      </c>
    </row>
    <row r="6" spans="1:10" ht="13.5" thickBot="1">
      <c r="A6" s="14" t="s">
        <v>34</v>
      </c>
      <c r="B6" s="298"/>
      <c r="C6" s="299"/>
      <c r="D6" s="299"/>
      <c r="E6" s="300"/>
      <c r="F6" s="12"/>
      <c r="G6" s="13"/>
      <c r="H6" s="13"/>
      <c r="I6" s="59" t="s">
        <v>35</v>
      </c>
      <c r="J6" s="60">
        <v>6598.05</v>
      </c>
    </row>
    <row r="7" spans="1:10" ht="13.5" thickBot="1">
      <c r="A7" s="264" t="s">
        <v>9</v>
      </c>
      <c r="B7" s="25">
        <f>16.83*2484.9</f>
        <v>41820.867</v>
      </c>
      <c r="C7" s="20">
        <f>E7-B7</f>
        <v>-2250.027000000002</v>
      </c>
      <c r="D7" s="36"/>
      <c r="E7" s="20">
        <v>39570.84</v>
      </c>
      <c r="F7" s="28">
        <f>B7*1</f>
        <v>41820.867</v>
      </c>
      <c r="G7" s="36">
        <f>8.23*2484.9</f>
        <v>20450.727000000003</v>
      </c>
      <c r="H7" s="20">
        <f>F7-G7+C7</f>
        <v>19120.112999999994</v>
      </c>
      <c r="I7" s="82" t="s">
        <v>29</v>
      </c>
      <c r="J7" s="88">
        <f>1.15*2484.9</f>
        <v>2857.6349999999998</v>
      </c>
    </row>
    <row r="8" spans="1:10" ht="12.75">
      <c r="A8" s="265"/>
      <c r="B8" s="66"/>
      <c r="C8" s="30"/>
      <c r="D8" s="30"/>
      <c r="E8" s="30"/>
      <c r="F8" s="29"/>
      <c r="G8" s="42"/>
      <c r="H8" s="43"/>
      <c r="I8" s="57" t="s">
        <v>31</v>
      </c>
      <c r="J8" s="89">
        <f>1.15*2484.9</f>
        <v>2857.6349999999998</v>
      </c>
    </row>
    <row r="9" spans="1:10" ht="12.75">
      <c r="A9" s="265"/>
      <c r="B9" s="66"/>
      <c r="C9" s="30"/>
      <c r="D9" s="30"/>
      <c r="E9" s="30"/>
      <c r="F9" s="29"/>
      <c r="G9" s="42"/>
      <c r="H9" s="43"/>
      <c r="I9" s="57" t="s">
        <v>32</v>
      </c>
      <c r="J9" s="89">
        <f>2.49*2484.9</f>
        <v>6187.401000000001</v>
      </c>
    </row>
    <row r="10" spans="1:10" ht="24">
      <c r="A10" s="265"/>
      <c r="B10" s="66"/>
      <c r="C10" s="30"/>
      <c r="D10" s="30"/>
      <c r="E10" s="30"/>
      <c r="F10" s="29"/>
      <c r="G10" s="42"/>
      <c r="H10" s="43"/>
      <c r="I10" s="17" t="s">
        <v>37</v>
      </c>
      <c r="J10" s="91">
        <v>1375</v>
      </c>
    </row>
    <row r="11" spans="1:10" ht="12.75">
      <c r="A11" s="265"/>
      <c r="B11" s="66"/>
      <c r="C11" s="30"/>
      <c r="D11" s="30"/>
      <c r="E11" s="30"/>
      <c r="F11" s="29"/>
      <c r="G11" s="42"/>
      <c r="H11" s="43"/>
      <c r="I11" s="57" t="s">
        <v>38</v>
      </c>
      <c r="J11" s="100">
        <v>700</v>
      </c>
    </row>
    <row r="12" spans="1:10" ht="12.75">
      <c r="A12" s="265"/>
      <c r="B12" s="66"/>
      <c r="C12" s="30"/>
      <c r="D12" s="30"/>
      <c r="E12" s="30"/>
      <c r="F12" s="29"/>
      <c r="G12" s="42"/>
      <c r="H12" s="43"/>
      <c r="I12" s="58" t="s">
        <v>39</v>
      </c>
      <c r="J12" s="100">
        <v>50</v>
      </c>
    </row>
    <row r="13" spans="1:10" ht="24">
      <c r="A13" s="265"/>
      <c r="B13" s="66"/>
      <c r="C13" s="30"/>
      <c r="D13" s="30"/>
      <c r="E13" s="30"/>
      <c r="F13" s="29"/>
      <c r="G13" s="42"/>
      <c r="H13" s="43"/>
      <c r="I13" s="57" t="s">
        <v>41</v>
      </c>
      <c r="J13" s="102">
        <v>824</v>
      </c>
    </row>
    <row r="14" spans="1:10" ht="13.5" thickBot="1">
      <c r="A14" s="265"/>
      <c r="B14" s="29"/>
      <c r="C14" s="30"/>
      <c r="D14" s="30"/>
      <c r="E14" s="30"/>
      <c r="F14" s="29"/>
      <c r="G14" s="42"/>
      <c r="H14" s="43"/>
      <c r="I14" s="15" t="s">
        <v>40</v>
      </c>
      <c r="J14" s="56">
        <v>430</v>
      </c>
    </row>
    <row r="15" spans="1:10" ht="13.5" thickBot="1">
      <c r="A15" s="264" t="s">
        <v>10</v>
      </c>
      <c r="B15" s="25">
        <f>16.83*2484.9</f>
        <v>41820.867</v>
      </c>
      <c r="C15" s="20">
        <f>E15-B15</f>
        <v>-5500.127</v>
      </c>
      <c r="D15" s="35"/>
      <c r="E15" s="20">
        <v>36320.74</v>
      </c>
      <c r="F15" s="28">
        <f>B15*1</f>
        <v>41820.867</v>
      </c>
      <c r="G15" s="36">
        <f>8.23*2484.9</f>
        <v>20450.727000000003</v>
      </c>
      <c r="H15" s="20">
        <f>F15-G15+C15</f>
        <v>15870.012999999995</v>
      </c>
      <c r="I15" s="82" t="s">
        <v>29</v>
      </c>
      <c r="J15" s="88">
        <f>1.15*2484.9</f>
        <v>2857.6349999999998</v>
      </c>
    </row>
    <row r="16" spans="1:10" ht="12.75">
      <c r="A16" s="270"/>
      <c r="B16" s="72"/>
      <c r="C16" s="22"/>
      <c r="D16" s="22"/>
      <c r="E16" s="26"/>
      <c r="F16" s="29"/>
      <c r="G16" s="42"/>
      <c r="H16" s="43"/>
      <c r="I16" s="57" t="s">
        <v>31</v>
      </c>
      <c r="J16" s="89">
        <f>1.15*2484.9</f>
        <v>2857.6349999999998</v>
      </c>
    </row>
    <row r="17" spans="1:10" ht="12.75">
      <c r="A17" s="270"/>
      <c r="B17" s="74"/>
      <c r="C17" s="30"/>
      <c r="D17" s="30"/>
      <c r="E17" s="27"/>
      <c r="F17" s="29"/>
      <c r="G17" s="42"/>
      <c r="H17" s="43"/>
      <c r="I17" s="57" t="s">
        <v>32</v>
      </c>
      <c r="J17" s="89">
        <f>2.49*2484.9</f>
        <v>6187.401000000001</v>
      </c>
    </row>
    <row r="18" spans="1:10" ht="12.75">
      <c r="A18" s="270"/>
      <c r="B18" s="74"/>
      <c r="C18" s="30"/>
      <c r="D18" s="30"/>
      <c r="E18" s="27"/>
      <c r="F18" s="29"/>
      <c r="G18" s="42"/>
      <c r="H18" s="43"/>
      <c r="I18" s="57" t="s">
        <v>42</v>
      </c>
      <c r="J18" s="93">
        <v>184</v>
      </c>
    </row>
    <row r="19" spans="1:10" ht="24">
      <c r="A19" s="270"/>
      <c r="B19" s="74"/>
      <c r="C19" s="30"/>
      <c r="D19" s="30"/>
      <c r="E19" s="27"/>
      <c r="F19" s="29"/>
      <c r="G19" s="42"/>
      <c r="H19" s="43"/>
      <c r="I19" s="17" t="s">
        <v>43</v>
      </c>
      <c r="J19" s="92">
        <v>1500</v>
      </c>
    </row>
    <row r="20" spans="1:10" ht="13.5" thickBot="1">
      <c r="A20" s="270"/>
      <c r="B20" s="31"/>
      <c r="C20" s="32"/>
      <c r="D20" s="32"/>
      <c r="E20" s="33"/>
      <c r="F20" s="29"/>
      <c r="G20" s="42"/>
      <c r="H20" s="43"/>
      <c r="I20" s="57" t="s">
        <v>28</v>
      </c>
      <c r="J20" s="101">
        <v>8979</v>
      </c>
    </row>
    <row r="21" spans="1:10" ht="13.5" thickBot="1">
      <c r="A21" s="264" t="s">
        <v>11</v>
      </c>
      <c r="B21" s="25">
        <f>16.83*2484.9</f>
        <v>41820.867</v>
      </c>
      <c r="C21" s="20">
        <f>E21-B21</f>
        <v>-563.3470000000016</v>
      </c>
      <c r="D21" s="35"/>
      <c r="E21" s="20">
        <v>41257.52</v>
      </c>
      <c r="F21" s="28">
        <f>B21*1</f>
        <v>41820.867</v>
      </c>
      <c r="G21" s="36">
        <f>8.23*2484.9</f>
        <v>20450.727000000003</v>
      </c>
      <c r="H21" s="20">
        <f>F21-G21+C21</f>
        <v>20806.792999999994</v>
      </c>
      <c r="I21" s="82" t="s">
        <v>29</v>
      </c>
      <c r="J21" s="88">
        <f>1.15*2484.9</f>
        <v>2857.6349999999998</v>
      </c>
    </row>
    <row r="22" spans="1:10" ht="12.75">
      <c r="A22" s="265"/>
      <c r="B22" s="66"/>
      <c r="C22" s="30"/>
      <c r="D22" s="30"/>
      <c r="E22" s="30"/>
      <c r="F22" s="29"/>
      <c r="G22" s="42"/>
      <c r="H22" s="43"/>
      <c r="I22" s="57" t="s">
        <v>31</v>
      </c>
      <c r="J22" s="89">
        <f>1.15*2484.9</f>
        <v>2857.6349999999998</v>
      </c>
    </row>
    <row r="23" spans="1:10" ht="12.75">
      <c r="A23" s="265"/>
      <c r="B23" s="66"/>
      <c r="C23" s="30"/>
      <c r="D23" s="30"/>
      <c r="E23" s="30"/>
      <c r="F23" s="29"/>
      <c r="G23" s="42"/>
      <c r="H23" s="43"/>
      <c r="I23" s="57" t="s">
        <v>32</v>
      </c>
      <c r="J23" s="89">
        <f>2.49*2484.9</f>
        <v>6187.401000000001</v>
      </c>
    </row>
    <row r="24" spans="1:10" ht="24.75" thickBot="1">
      <c r="A24" s="265"/>
      <c r="B24" s="67"/>
      <c r="C24" s="68"/>
      <c r="D24" s="68"/>
      <c r="E24" s="68"/>
      <c r="F24" s="67"/>
      <c r="G24" s="45"/>
      <c r="H24" s="46"/>
      <c r="I24" s="17" t="s">
        <v>44</v>
      </c>
      <c r="J24" s="61">
        <v>6750</v>
      </c>
    </row>
    <row r="25" spans="1:10" ht="13.5" thickBot="1">
      <c r="A25" s="264" t="s">
        <v>12</v>
      </c>
      <c r="B25" s="25">
        <f>16.83*2484.9</f>
        <v>41820.867</v>
      </c>
      <c r="C25" s="20">
        <f>E25-B25</f>
        <v>-7286.127</v>
      </c>
      <c r="D25" s="69"/>
      <c r="E25" s="20">
        <v>34534.74</v>
      </c>
      <c r="F25" s="28">
        <f>B25*1</f>
        <v>41820.867</v>
      </c>
      <c r="G25" s="36">
        <f>8.23*2484.9</f>
        <v>20450.727000000003</v>
      </c>
      <c r="H25" s="20">
        <f>F25-G25+C25</f>
        <v>14084.012999999995</v>
      </c>
      <c r="I25" s="82" t="s">
        <v>29</v>
      </c>
      <c r="J25" s="88">
        <f>1.15*2484.9</f>
        <v>2857.6349999999998</v>
      </c>
    </row>
    <row r="26" spans="1:10" ht="12.75">
      <c r="A26" s="265"/>
      <c r="B26" s="66"/>
      <c r="C26" s="30"/>
      <c r="D26" s="68"/>
      <c r="E26" s="30"/>
      <c r="F26" s="29"/>
      <c r="G26" s="42"/>
      <c r="H26" s="43"/>
      <c r="I26" s="57" t="s">
        <v>31</v>
      </c>
      <c r="J26" s="89">
        <f>1.15*2484.9</f>
        <v>2857.6349999999998</v>
      </c>
    </row>
    <row r="27" spans="1:10" ht="12.75">
      <c r="A27" s="265"/>
      <c r="B27" s="66"/>
      <c r="C27" s="30"/>
      <c r="D27" s="68"/>
      <c r="E27" s="30"/>
      <c r="F27" s="29"/>
      <c r="G27" s="42"/>
      <c r="H27" s="43"/>
      <c r="I27" s="57" t="s">
        <v>32</v>
      </c>
      <c r="J27" s="89">
        <f>2.49*2484.9</f>
        <v>6187.401000000001</v>
      </c>
    </row>
    <row r="28" spans="1:10" ht="24">
      <c r="A28" s="265"/>
      <c r="B28" s="67"/>
      <c r="C28" s="68"/>
      <c r="D28" s="68"/>
      <c r="E28" s="68"/>
      <c r="F28" s="67"/>
      <c r="G28" s="45"/>
      <c r="H28" s="46"/>
      <c r="I28" s="17" t="s">
        <v>45</v>
      </c>
      <c r="J28" s="94">
        <v>875</v>
      </c>
    </row>
    <row r="29" spans="1:10" ht="13.5" thickBot="1">
      <c r="A29" s="265"/>
      <c r="B29" s="67"/>
      <c r="C29" s="68"/>
      <c r="D29" s="68"/>
      <c r="E29" s="68"/>
      <c r="F29" s="67"/>
      <c r="G29" s="45"/>
      <c r="H29" s="46"/>
      <c r="I29" s="15" t="s">
        <v>46</v>
      </c>
      <c r="J29" s="62">
        <v>430</v>
      </c>
    </row>
    <row r="30" spans="1:10" ht="13.5" thickBot="1">
      <c r="A30" s="264" t="s">
        <v>13</v>
      </c>
      <c r="B30" s="25">
        <f>16.83*2484.9</f>
        <v>41820.867</v>
      </c>
      <c r="C30" s="20">
        <f>E30-B30</f>
        <v>30151.672999999995</v>
      </c>
      <c r="D30" s="69"/>
      <c r="E30" s="20">
        <v>71972.54</v>
      </c>
      <c r="F30" s="28">
        <f>B30*1</f>
        <v>41820.867</v>
      </c>
      <c r="G30" s="36">
        <f>8.23*2484.9</f>
        <v>20450.727000000003</v>
      </c>
      <c r="H30" s="20">
        <f>F30-G30+C30</f>
        <v>51521.812999999995</v>
      </c>
      <c r="I30" s="82" t="s">
        <v>29</v>
      </c>
      <c r="J30" s="88">
        <f>1.15*2484.9</f>
        <v>2857.6349999999998</v>
      </c>
    </row>
    <row r="31" spans="1:10" ht="12.75">
      <c r="A31" s="265"/>
      <c r="B31" s="66"/>
      <c r="C31" s="30"/>
      <c r="D31" s="68"/>
      <c r="E31" s="30"/>
      <c r="F31" s="29"/>
      <c r="G31" s="42"/>
      <c r="H31" s="43"/>
      <c r="I31" s="57" t="s">
        <v>31</v>
      </c>
      <c r="J31" s="89">
        <f>1.15*2484.9</f>
        <v>2857.6349999999998</v>
      </c>
    </row>
    <row r="32" spans="1:10" ht="12.75">
      <c r="A32" s="265"/>
      <c r="B32" s="66"/>
      <c r="C32" s="30"/>
      <c r="D32" s="68"/>
      <c r="E32" s="30"/>
      <c r="F32" s="29"/>
      <c r="G32" s="42"/>
      <c r="H32" s="43"/>
      <c r="I32" s="57" t="s">
        <v>32</v>
      </c>
      <c r="J32" s="89">
        <f>2.49*2484.9</f>
        <v>6187.401000000001</v>
      </c>
    </row>
    <row r="33" spans="1:10" ht="24">
      <c r="A33" s="265"/>
      <c r="B33" s="67"/>
      <c r="C33" s="68"/>
      <c r="D33" s="68"/>
      <c r="E33" s="68"/>
      <c r="F33" s="67"/>
      <c r="G33" s="45"/>
      <c r="H33" s="46"/>
      <c r="I33" s="15" t="s">
        <v>47</v>
      </c>
      <c r="J33" s="94">
        <v>435</v>
      </c>
    </row>
    <row r="34" spans="1:10" ht="13.5" thickBot="1">
      <c r="A34" s="266"/>
      <c r="B34" s="70"/>
      <c r="C34" s="71"/>
      <c r="D34" s="71"/>
      <c r="E34" s="71"/>
      <c r="F34" s="70"/>
      <c r="G34" s="47"/>
      <c r="H34" s="51"/>
      <c r="I34" s="108" t="s">
        <v>26</v>
      </c>
      <c r="J34" s="80">
        <v>861</v>
      </c>
    </row>
    <row r="35" spans="1:10" ht="13.5" thickBot="1">
      <c r="A35" s="264" t="s">
        <v>14</v>
      </c>
      <c r="B35" s="25">
        <f>16.83*2484.9</f>
        <v>41820.867</v>
      </c>
      <c r="C35" s="20">
        <f>E35-B35</f>
        <v>-4527.847000000002</v>
      </c>
      <c r="D35" s="69"/>
      <c r="E35" s="20">
        <v>37293.02</v>
      </c>
      <c r="F35" s="28">
        <f>B35*1</f>
        <v>41820.867</v>
      </c>
      <c r="G35" s="36">
        <f>8.23*2484.9</f>
        <v>20450.727000000003</v>
      </c>
      <c r="H35" s="20">
        <f>F35-G35+C35</f>
        <v>16842.292999999994</v>
      </c>
      <c r="I35" s="82" t="s">
        <v>29</v>
      </c>
      <c r="J35" s="88">
        <f>1.15*2484.9</f>
        <v>2857.6349999999998</v>
      </c>
    </row>
    <row r="36" spans="1:10" ht="12.75">
      <c r="A36" s="265"/>
      <c r="B36" s="66"/>
      <c r="C36" s="30"/>
      <c r="D36" s="68"/>
      <c r="E36" s="30"/>
      <c r="F36" s="29"/>
      <c r="G36" s="42"/>
      <c r="H36" s="43"/>
      <c r="I36" s="57" t="s">
        <v>31</v>
      </c>
      <c r="J36" s="89">
        <f>1.15*2484.9</f>
        <v>2857.6349999999998</v>
      </c>
    </row>
    <row r="37" spans="1:10" ht="12.75">
      <c r="A37" s="265"/>
      <c r="B37" s="66"/>
      <c r="C37" s="30"/>
      <c r="D37" s="68"/>
      <c r="E37" s="30"/>
      <c r="F37" s="29"/>
      <c r="G37" s="42"/>
      <c r="H37" s="43"/>
      <c r="I37" s="57" t="s">
        <v>32</v>
      </c>
      <c r="J37" s="89">
        <f>2.49*2484.9</f>
        <v>6187.401000000001</v>
      </c>
    </row>
    <row r="38" spans="1:10" ht="12.75">
      <c r="A38" s="265"/>
      <c r="B38" s="67"/>
      <c r="C38" s="68"/>
      <c r="D38" s="68"/>
      <c r="E38" s="68"/>
      <c r="F38" s="67"/>
      <c r="G38" s="45"/>
      <c r="H38" s="46"/>
      <c r="I38" s="63" t="s">
        <v>48</v>
      </c>
      <c r="J38" s="56">
        <v>2667</v>
      </c>
    </row>
    <row r="39" spans="1:10" ht="12.75">
      <c r="A39" s="265"/>
      <c r="B39" s="67"/>
      <c r="C39" s="68"/>
      <c r="D39" s="68"/>
      <c r="E39" s="68"/>
      <c r="F39" s="67"/>
      <c r="G39" s="45"/>
      <c r="H39" s="46"/>
      <c r="I39" s="15" t="s">
        <v>50</v>
      </c>
      <c r="J39" s="56">
        <v>375</v>
      </c>
    </row>
    <row r="40" spans="1:10" ht="12.75">
      <c r="A40" s="265"/>
      <c r="B40" s="67"/>
      <c r="C40" s="68"/>
      <c r="D40" s="68"/>
      <c r="E40" s="68"/>
      <c r="F40" s="67"/>
      <c r="G40" s="45"/>
      <c r="H40" s="46"/>
      <c r="I40" s="57" t="s">
        <v>69</v>
      </c>
      <c r="J40" s="56">
        <v>2900</v>
      </c>
    </row>
    <row r="41" spans="1:10" ht="24">
      <c r="A41" s="265"/>
      <c r="B41" s="67"/>
      <c r="C41" s="68"/>
      <c r="D41" s="68"/>
      <c r="E41" s="68"/>
      <c r="F41" s="67"/>
      <c r="G41" s="45"/>
      <c r="H41" s="46"/>
      <c r="I41" s="79" t="s">
        <v>49</v>
      </c>
      <c r="J41" s="105">
        <v>1123</v>
      </c>
    </row>
    <row r="42" spans="1:10" ht="13.5" thickBot="1">
      <c r="A42" s="266"/>
      <c r="B42" s="70"/>
      <c r="C42" s="71"/>
      <c r="D42" s="71"/>
      <c r="E42" s="71"/>
      <c r="F42" s="70"/>
      <c r="G42" s="47"/>
      <c r="H42" s="51"/>
      <c r="I42" s="109" t="s">
        <v>74</v>
      </c>
      <c r="J42" s="81">
        <v>7927.83</v>
      </c>
    </row>
    <row r="43" spans="1:10" ht="13.5" thickBot="1">
      <c r="A43" s="264" t="s">
        <v>15</v>
      </c>
      <c r="B43" s="25">
        <f>17.67*2484.9022</f>
        <v>43908.221874</v>
      </c>
      <c r="C43" s="20">
        <f>E43-B43</f>
        <v>-2631.0418740000023</v>
      </c>
      <c r="D43" s="69"/>
      <c r="E43" s="20">
        <v>41277.18</v>
      </c>
      <c r="F43" s="28">
        <f>B43*1</f>
        <v>43908.221874</v>
      </c>
      <c r="G43" s="36">
        <f>8.78*2484.9</f>
        <v>21817.422</v>
      </c>
      <c r="H43" s="20">
        <f>F43-G43+C43</f>
        <v>19459.758</v>
      </c>
      <c r="I43" s="82" t="s">
        <v>29</v>
      </c>
      <c r="J43" s="88">
        <f>1.15*2484.9</f>
        <v>2857.6349999999998</v>
      </c>
    </row>
    <row r="44" spans="1:10" ht="12.75">
      <c r="A44" s="270"/>
      <c r="B44" s="72"/>
      <c r="C44" s="22"/>
      <c r="D44" s="73"/>
      <c r="E44" s="26"/>
      <c r="F44" s="30"/>
      <c r="G44" s="42"/>
      <c r="H44" s="43"/>
      <c r="I44" s="57" t="s">
        <v>31</v>
      </c>
      <c r="J44" s="89">
        <f>1.21*2484.9</f>
        <v>3006.729</v>
      </c>
    </row>
    <row r="45" spans="1:10" ht="12.75">
      <c r="A45" s="270"/>
      <c r="B45" s="74"/>
      <c r="C45" s="30"/>
      <c r="D45" s="68"/>
      <c r="E45" s="27"/>
      <c r="F45" s="30"/>
      <c r="G45" s="42"/>
      <c r="H45" s="43"/>
      <c r="I45" s="57" t="s">
        <v>32</v>
      </c>
      <c r="J45" s="89">
        <f>2.62*2484.9</f>
        <v>6510.438</v>
      </c>
    </row>
    <row r="46" spans="1:10" ht="12.75">
      <c r="A46" s="270"/>
      <c r="B46" s="74"/>
      <c r="C46" s="30"/>
      <c r="D46" s="68"/>
      <c r="E46" s="27"/>
      <c r="F46" s="30"/>
      <c r="G46" s="42"/>
      <c r="H46" s="43"/>
      <c r="I46" s="78" t="s">
        <v>51</v>
      </c>
      <c r="J46" s="102">
        <v>1500</v>
      </c>
    </row>
    <row r="47" spans="1:10" ht="24">
      <c r="A47" s="270"/>
      <c r="B47" s="74"/>
      <c r="C47" s="30"/>
      <c r="D47" s="68"/>
      <c r="E47" s="27"/>
      <c r="F47" s="30"/>
      <c r="G47" s="42"/>
      <c r="H47" s="43"/>
      <c r="I47" s="17" t="s">
        <v>53</v>
      </c>
      <c r="J47" s="102">
        <v>660</v>
      </c>
    </row>
    <row r="48" spans="1:10" ht="24">
      <c r="A48" s="270"/>
      <c r="B48" s="74"/>
      <c r="C48" s="30"/>
      <c r="D48" s="68"/>
      <c r="E48" s="27"/>
      <c r="F48" s="30"/>
      <c r="G48" s="42"/>
      <c r="H48" s="43"/>
      <c r="I48" s="16" t="s">
        <v>54</v>
      </c>
      <c r="J48" s="102">
        <v>843</v>
      </c>
    </row>
    <row r="49" spans="1:10" ht="12.75">
      <c r="A49" s="270"/>
      <c r="B49" s="74"/>
      <c r="C49" s="30"/>
      <c r="D49" s="68"/>
      <c r="E49" s="27"/>
      <c r="F49" s="30"/>
      <c r="G49" s="42"/>
      <c r="H49" s="43"/>
      <c r="I49" s="57" t="s">
        <v>52</v>
      </c>
      <c r="J49" s="90">
        <v>998</v>
      </c>
    </row>
    <row r="50" spans="1:10" ht="24.75" thickBot="1">
      <c r="A50" s="270"/>
      <c r="B50" s="74"/>
      <c r="C50" s="30"/>
      <c r="D50" s="68"/>
      <c r="E50" s="27"/>
      <c r="F50" s="30"/>
      <c r="G50" s="42"/>
      <c r="H50" s="43"/>
      <c r="I50" s="79" t="s">
        <v>49</v>
      </c>
      <c r="J50" s="84">
        <v>1497</v>
      </c>
    </row>
    <row r="51" spans="1:10" ht="13.5" thickBot="1">
      <c r="A51" s="264" t="s">
        <v>16</v>
      </c>
      <c r="B51" s="25">
        <f>17.67*2484.9022</f>
        <v>43908.221874</v>
      </c>
      <c r="C51" s="20">
        <f>E51-B51</f>
        <v>-14425.731874000001</v>
      </c>
      <c r="D51" s="69"/>
      <c r="E51" s="20">
        <v>29482.49</v>
      </c>
      <c r="F51" s="28">
        <f>B51*1</f>
        <v>43908.221874</v>
      </c>
      <c r="G51" s="36">
        <f>8.78*2484.9</f>
        <v>21817.422</v>
      </c>
      <c r="H51" s="20">
        <f>F51-G51+C51</f>
        <v>7665.068000000003</v>
      </c>
      <c r="I51" s="82" t="s">
        <v>29</v>
      </c>
      <c r="J51" s="88">
        <f>1.15*2484.9</f>
        <v>2857.6349999999998</v>
      </c>
    </row>
    <row r="52" spans="1:10" ht="12.75">
      <c r="A52" s="270"/>
      <c r="B52" s="72"/>
      <c r="C52" s="22"/>
      <c r="D52" s="73"/>
      <c r="E52" s="26"/>
      <c r="F52" s="75"/>
      <c r="G52" s="64"/>
      <c r="H52" s="65"/>
      <c r="I52" s="57" t="s">
        <v>31</v>
      </c>
      <c r="J52" s="89">
        <f>1.21*2484.9</f>
        <v>3006.729</v>
      </c>
    </row>
    <row r="53" spans="1:10" ht="12.75">
      <c r="A53" s="270"/>
      <c r="B53" s="74"/>
      <c r="C53" s="30"/>
      <c r="D53" s="68"/>
      <c r="E53" s="27"/>
      <c r="F53" s="29"/>
      <c r="G53" s="42"/>
      <c r="H53" s="43"/>
      <c r="I53" s="57" t="s">
        <v>32</v>
      </c>
      <c r="J53" s="89">
        <f>2.62*2484.9</f>
        <v>6510.438</v>
      </c>
    </row>
    <row r="54" spans="1:10" ht="25.5" customHeight="1">
      <c r="A54" s="270"/>
      <c r="B54" s="74"/>
      <c r="C54" s="30"/>
      <c r="D54" s="68"/>
      <c r="E54" s="27"/>
      <c r="F54" s="29"/>
      <c r="G54" s="42"/>
      <c r="H54" s="43"/>
      <c r="I54" s="17" t="s">
        <v>56</v>
      </c>
      <c r="J54" s="90">
        <v>345</v>
      </c>
    </row>
    <row r="55" spans="1:10" ht="15" customHeight="1">
      <c r="A55" s="270"/>
      <c r="B55" s="74"/>
      <c r="C55" s="30"/>
      <c r="D55" s="68"/>
      <c r="E55" s="27"/>
      <c r="F55" s="29"/>
      <c r="G55" s="42"/>
      <c r="H55" s="43"/>
      <c r="I55" s="57" t="s">
        <v>73</v>
      </c>
      <c r="J55" s="102">
        <v>7000</v>
      </c>
    </row>
    <row r="56" spans="1:10" ht="25.5" customHeight="1">
      <c r="A56" s="270"/>
      <c r="B56" s="74"/>
      <c r="C56" s="30"/>
      <c r="D56" s="68"/>
      <c r="E56" s="27"/>
      <c r="F56" s="29"/>
      <c r="G56" s="42"/>
      <c r="H56" s="43"/>
      <c r="I56" s="79" t="s">
        <v>49</v>
      </c>
      <c r="J56" s="106">
        <v>1497</v>
      </c>
    </row>
    <row r="57" spans="1:10" ht="40.5" customHeight="1">
      <c r="A57" s="270"/>
      <c r="B57" s="74"/>
      <c r="C57" s="30"/>
      <c r="D57" s="68"/>
      <c r="E57" s="27"/>
      <c r="F57" s="29"/>
      <c r="G57" s="42"/>
      <c r="H57" s="43"/>
      <c r="I57" s="16" t="s">
        <v>55</v>
      </c>
      <c r="J57" s="93">
        <v>2912</v>
      </c>
    </row>
    <row r="58" spans="1:10" ht="30" customHeight="1" thickBot="1">
      <c r="A58" s="270"/>
      <c r="B58" s="85"/>
      <c r="C58" s="32"/>
      <c r="D58" s="71"/>
      <c r="E58" s="33"/>
      <c r="F58" s="31"/>
      <c r="G58" s="86"/>
      <c r="H58" s="87"/>
      <c r="I58" s="17" t="s">
        <v>57</v>
      </c>
      <c r="J58" s="106">
        <v>530</v>
      </c>
    </row>
    <row r="59" spans="1:10" ht="13.5" thickBot="1">
      <c r="A59" s="264" t="s">
        <v>17</v>
      </c>
      <c r="B59" s="25">
        <f>17.67*2484.9022</f>
        <v>43908.221874</v>
      </c>
      <c r="C59" s="20">
        <f>E59-B59</f>
        <v>-2371.0418740000023</v>
      </c>
      <c r="D59" s="69"/>
      <c r="E59" s="20">
        <v>41537.18</v>
      </c>
      <c r="F59" s="28">
        <f>B59*1</f>
        <v>43908.221874</v>
      </c>
      <c r="G59" s="36">
        <f>8.78*2484.9</f>
        <v>21817.422</v>
      </c>
      <c r="H59" s="20">
        <f>F59-G59+C59</f>
        <v>19719.758</v>
      </c>
      <c r="I59" s="82" t="s">
        <v>29</v>
      </c>
      <c r="J59" s="88">
        <f>1.15*2484.9</f>
        <v>2857.6349999999998</v>
      </c>
    </row>
    <row r="60" spans="1:10" ht="12.75">
      <c r="A60" s="265"/>
      <c r="B60" s="66"/>
      <c r="C60" s="30"/>
      <c r="D60" s="68"/>
      <c r="E60" s="30"/>
      <c r="F60" s="29"/>
      <c r="G60" s="42"/>
      <c r="H60" s="43"/>
      <c r="I60" s="57" t="s">
        <v>31</v>
      </c>
      <c r="J60" s="89">
        <f>1.21*2484.9</f>
        <v>3006.729</v>
      </c>
    </row>
    <row r="61" spans="1:10" ht="12.75">
      <c r="A61" s="265"/>
      <c r="B61" s="66"/>
      <c r="C61" s="30"/>
      <c r="D61" s="68"/>
      <c r="E61" s="30"/>
      <c r="F61" s="29"/>
      <c r="G61" s="42"/>
      <c r="H61" s="43"/>
      <c r="I61" s="57" t="s">
        <v>32</v>
      </c>
      <c r="J61" s="89">
        <f>2.62*2484.9</f>
        <v>6510.438</v>
      </c>
    </row>
    <row r="62" spans="1:10" ht="20.25" customHeight="1">
      <c r="A62" s="265"/>
      <c r="B62" s="67"/>
      <c r="C62" s="68"/>
      <c r="D62" s="68"/>
      <c r="E62" s="68"/>
      <c r="F62" s="67"/>
      <c r="G62" s="45"/>
      <c r="H62" s="46"/>
      <c r="I62" s="173" t="s">
        <v>30</v>
      </c>
      <c r="J62" s="131">
        <v>8807</v>
      </c>
    </row>
    <row r="63" spans="1:10" ht="39.75" customHeight="1">
      <c r="A63" s="265"/>
      <c r="B63" s="67"/>
      <c r="C63" s="68"/>
      <c r="D63" s="68"/>
      <c r="E63" s="68"/>
      <c r="F63" s="67"/>
      <c r="G63" s="45"/>
      <c r="H63" s="46"/>
      <c r="I63" s="173" t="s">
        <v>58</v>
      </c>
      <c r="J63" s="176">
        <v>936</v>
      </c>
    </row>
    <row r="64" spans="1:10" ht="22.5" customHeight="1">
      <c r="A64" s="265"/>
      <c r="B64" s="67"/>
      <c r="C64" s="68"/>
      <c r="D64" s="68"/>
      <c r="E64" s="68"/>
      <c r="F64" s="67"/>
      <c r="G64" s="45"/>
      <c r="H64" s="46"/>
      <c r="I64" s="17" t="s">
        <v>59</v>
      </c>
      <c r="J64" s="56">
        <v>320</v>
      </c>
    </row>
    <row r="65" spans="1:10" ht="26.25" customHeight="1" thickBot="1">
      <c r="A65" s="266"/>
      <c r="B65" s="70"/>
      <c r="C65" s="71"/>
      <c r="D65" s="71"/>
      <c r="E65" s="71"/>
      <c r="F65" s="70"/>
      <c r="G65" s="47"/>
      <c r="H65" s="51"/>
      <c r="I65" s="109" t="s">
        <v>49</v>
      </c>
      <c r="J65" s="134">
        <v>1048</v>
      </c>
    </row>
    <row r="66" spans="1:10" ht="13.5" thickBot="1">
      <c r="A66" s="264" t="s">
        <v>18</v>
      </c>
      <c r="B66" s="25">
        <f>17.67*2484.9022</f>
        <v>43908.221874</v>
      </c>
      <c r="C66" s="20">
        <f>E66-B66</f>
        <v>-239.06187399999908</v>
      </c>
      <c r="D66" s="69"/>
      <c r="E66" s="20">
        <v>43669.16</v>
      </c>
      <c r="F66" s="28">
        <f>B66*1</f>
        <v>43908.221874</v>
      </c>
      <c r="G66" s="36">
        <f>8.78*2484.9</f>
        <v>21817.422</v>
      </c>
      <c r="H66" s="20">
        <f>F66-G66+C66</f>
        <v>21851.738000000005</v>
      </c>
      <c r="I66" s="82" t="s">
        <v>29</v>
      </c>
      <c r="J66" s="88">
        <f>1.15*2484.9</f>
        <v>2857.6349999999998</v>
      </c>
    </row>
    <row r="67" spans="1:10" ht="12.75">
      <c r="A67" s="265"/>
      <c r="B67" s="66"/>
      <c r="C67" s="30"/>
      <c r="D67" s="68"/>
      <c r="E67" s="30"/>
      <c r="F67" s="29"/>
      <c r="G67" s="42"/>
      <c r="H67" s="43"/>
      <c r="I67" s="57" t="s">
        <v>31</v>
      </c>
      <c r="J67" s="89">
        <f>1.21*2484.9</f>
        <v>3006.729</v>
      </c>
    </row>
    <row r="68" spans="1:10" ht="12.75">
      <c r="A68" s="265"/>
      <c r="B68" s="66"/>
      <c r="C68" s="30"/>
      <c r="D68" s="68"/>
      <c r="E68" s="30"/>
      <c r="F68" s="29"/>
      <c r="G68" s="42"/>
      <c r="H68" s="43"/>
      <c r="I68" s="57" t="s">
        <v>32</v>
      </c>
      <c r="J68" s="89">
        <f>2.62*2484.9</f>
        <v>6510.438</v>
      </c>
    </row>
    <row r="69" spans="1:10" ht="12.75">
      <c r="A69" s="265"/>
      <c r="B69" s="66"/>
      <c r="C69" s="30"/>
      <c r="D69" s="68"/>
      <c r="E69" s="30"/>
      <c r="F69" s="29"/>
      <c r="G69" s="42"/>
      <c r="H69" s="43"/>
      <c r="I69" s="17" t="s">
        <v>77</v>
      </c>
      <c r="J69" s="91">
        <v>100</v>
      </c>
    </row>
    <row r="70" spans="1:10" ht="12.75">
      <c r="A70" s="265"/>
      <c r="B70" s="66"/>
      <c r="C70" s="30"/>
      <c r="D70" s="68"/>
      <c r="E70" s="30"/>
      <c r="F70" s="29"/>
      <c r="G70" s="42"/>
      <c r="H70" s="43"/>
      <c r="I70" s="15" t="s">
        <v>60</v>
      </c>
      <c r="J70" s="91">
        <v>430</v>
      </c>
    </row>
    <row r="71" spans="1:10" ht="24.75" thickBot="1">
      <c r="A71" s="266"/>
      <c r="B71" s="110"/>
      <c r="C71" s="32"/>
      <c r="D71" s="71"/>
      <c r="E71" s="32"/>
      <c r="F71" s="31"/>
      <c r="G71" s="86"/>
      <c r="H71" s="87"/>
      <c r="I71" s="109" t="s">
        <v>49</v>
      </c>
      <c r="J71" s="134">
        <v>1497</v>
      </c>
    </row>
    <row r="72" spans="1:10" ht="13.5" thickBot="1">
      <c r="A72" s="264" t="s">
        <v>19</v>
      </c>
      <c r="B72" s="25">
        <f>17.67*2484.9022</f>
        <v>43908.221874</v>
      </c>
      <c r="C72" s="20">
        <f>E72-B72</f>
        <v>2205.408125999995</v>
      </c>
      <c r="D72" s="69"/>
      <c r="E72" s="20">
        <v>46113.63</v>
      </c>
      <c r="F72" s="28">
        <f>B72*1</f>
        <v>43908.221874</v>
      </c>
      <c r="G72" s="36">
        <f>8.78*2484.9</f>
        <v>21817.422</v>
      </c>
      <c r="H72" s="20">
        <f>F72-G72+C72</f>
        <v>24296.208</v>
      </c>
      <c r="I72" s="82" t="s">
        <v>29</v>
      </c>
      <c r="J72" s="88">
        <f>1.15*2484.9</f>
        <v>2857.6349999999998</v>
      </c>
    </row>
    <row r="73" spans="1:10" ht="12.75">
      <c r="A73" s="265"/>
      <c r="B73" s="66"/>
      <c r="C73" s="30"/>
      <c r="D73" s="68"/>
      <c r="E73" s="30"/>
      <c r="F73" s="29"/>
      <c r="G73" s="42"/>
      <c r="H73" s="43"/>
      <c r="I73" s="57" t="s">
        <v>31</v>
      </c>
      <c r="J73" s="89">
        <f>1.21*2484.9</f>
        <v>3006.729</v>
      </c>
    </row>
    <row r="74" spans="1:10" ht="12.75">
      <c r="A74" s="265"/>
      <c r="B74" s="66"/>
      <c r="C74" s="30"/>
      <c r="D74" s="68"/>
      <c r="E74" s="30"/>
      <c r="F74" s="29"/>
      <c r="G74" s="42"/>
      <c r="H74" s="43"/>
      <c r="I74" s="57" t="s">
        <v>32</v>
      </c>
      <c r="J74" s="89">
        <f>2.62*2484.9</f>
        <v>6510.438</v>
      </c>
    </row>
    <row r="75" spans="1:10" ht="12.75">
      <c r="A75" s="265"/>
      <c r="B75" s="76"/>
      <c r="C75" s="77"/>
      <c r="D75" s="77" t="s">
        <v>24</v>
      </c>
      <c r="E75" s="77"/>
      <c r="F75" s="67"/>
      <c r="G75" s="45"/>
      <c r="H75" s="46"/>
      <c r="I75" s="17" t="s">
        <v>63</v>
      </c>
      <c r="J75" s="61">
        <v>25</v>
      </c>
    </row>
    <row r="76" spans="1:10" ht="12.75" customHeight="1">
      <c r="A76" s="265"/>
      <c r="B76" s="76"/>
      <c r="C76" s="77"/>
      <c r="D76" s="77"/>
      <c r="E76" s="77"/>
      <c r="F76" s="67"/>
      <c r="G76" s="45"/>
      <c r="H76" s="46"/>
      <c r="I76" s="103" t="s">
        <v>70</v>
      </c>
      <c r="J76" s="94">
        <v>748</v>
      </c>
    </row>
    <row r="77" spans="1:10" ht="36.75" thickBot="1">
      <c r="A77" s="301"/>
      <c r="B77" s="95"/>
      <c r="C77" s="96"/>
      <c r="D77" s="96"/>
      <c r="E77" s="96"/>
      <c r="F77" s="97"/>
      <c r="G77" s="98"/>
      <c r="H77" s="99"/>
      <c r="I77" s="79" t="s">
        <v>71</v>
      </c>
      <c r="J77" s="107">
        <v>748</v>
      </c>
    </row>
    <row r="78" spans="1:10" ht="13.5" thickBot="1">
      <c r="A78" s="264" t="s">
        <v>20</v>
      </c>
      <c r="B78" s="25">
        <f>17.67*2484.9023</f>
        <v>43908.223641000004</v>
      </c>
      <c r="C78" s="20">
        <f>E78-B78</f>
        <v>12730.576358999999</v>
      </c>
      <c r="D78" s="69"/>
      <c r="E78" s="20">
        <f>52431.71+4207.09</f>
        <v>56638.8</v>
      </c>
      <c r="F78" s="28">
        <f>B78*1</f>
        <v>43908.223641000004</v>
      </c>
      <c r="G78" s="36">
        <f>8.78*2484.9</f>
        <v>21817.422</v>
      </c>
      <c r="H78" s="20">
        <f>F78-G78+C78</f>
        <v>34821.378000000004</v>
      </c>
      <c r="I78" s="82" t="s">
        <v>29</v>
      </c>
      <c r="J78" s="88">
        <f>1.15*2484.9</f>
        <v>2857.6349999999998</v>
      </c>
    </row>
    <row r="79" spans="1:10" ht="12.75">
      <c r="A79" s="265"/>
      <c r="B79" s="66"/>
      <c r="C79" s="30"/>
      <c r="D79" s="68"/>
      <c r="E79" s="30"/>
      <c r="F79" s="29"/>
      <c r="G79" s="42"/>
      <c r="H79" s="43"/>
      <c r="I79" s="57" t="s">
        <v>31</v>
      </c>
      <c r="J79" s="89">
        <f>1.21*2484.9</f>
        <v>3006.729</v>
      </c>
    </row>
    <row r="80" spans="1:10" ht="12.75">
      <c r="A80" s="265"/>
      <c r="B80" s="66"/>
      <c r="C80" s="30"/>
      <c r="D80" s="68"/>
      <c r="E80" s="30"/>
      <c r="F80" s="29"/>
      <c r="G80" s="42"/>
      <c r="H80" s="43"/>
      <c r="I80" s="57" t="s">
        <v>32</v>
      </c>
      <c r="J80" s="89">
        <f>2.62*2484.9</f>
        <v>6510.438</v>
      </c>
    </row>
    <row r="81" spans="1:10" ht="38.25" customHeight="1">
      <c r="A81" s="265"/>
      <c r="B81" s="66"/>
      <c r="C81" s="30"/>
      <c r="D81" s="68"/>
      <c r="E81" s="30"/>
      <c r="F81" s="29"/>
      <c r="G81" s="42"/>
      <c r="H81" s="43"/>
      <c r="I81" s="58" t="s">
        <v>67</v>
      </c>
      <c r="J81" s="104">
        <v>1609</v>
      </c>
    </row>
    <row r="82" spans="1:10" ht="12.75">
      <c r="A82" s="265"/>
      <c r="B82" s="66"/>
      <c r="C82" s="30"/>
      <c r="D82" s="68"/>
      <c r="E82" s="30"/>
      <c r="F82" s="29"/>
      <c r="G82" s="42"/>
      <c r="H82" s="43"/>
      <c r="I82" s="58" t="s">
        <v>61</v>
      </c>
      <c r="J82" s="61">
        <v>190</v>
      </c>
    </row>
    <row r="83" spans="1:10" ht="24">
      <c r="A83" s="265"/>
      <c r="B83" s="52"/>
      <c r="C83" s="53"/>
      <c r="D83" s="53"/>
      <c r="E83" s="53"/>
      <c r="F83" s="44"/>
      <c r="G83" s="45"/>
      <c r="H83" s="46"/>
      <c r="I83" s="17" t="s">
        <v>62</v>
      </c>
      <c r="J83" s="94">
        <v>60</v>
      </c>
    </row>
    <row r="84" spans="1:10" ht="24">
      <c r="A84" s="265"/>
      <c r="B84" s="52"/>
      <c r="C84" s="53"/>
      <c r="D84" s="53"/>
      <c r="E84" s="53"/>
      <c r="F84" s="44"/>
      <c r="G84" s="45"/>
      <c r="H84" s="46"/>
      <c r="I84" s="57" t="s">
        <v>64</v>
      </c>
      <c r="J84" s="94">
        <v>662</v>
      </c>
    </row>
    <row r="85" spans="1:10" ht="36" customHeight="1">
      <c r="A85" s="265"/>
      <c r="B85" s="52"/>
      <c r="C85" s="53"/>
      <c r="D85" s="53"/>
      <c r="E85" s="53"/>
      <c r="F85" s="44"/>
      <c r="G85" s="45"/>
      <c r="H85" s="46"/>
      <c r="I85" s="17" t="s">
        <v>65</v>
      </c>
      <c r="J85" s="94">
        <v>2224</v>
      </c>
    </row>
    <row r="86" spans="1:10" ht="24">
      <c r="A86" s="265"/>
      <c r="B86" s="52"/>
      <c r="C86" s="53"/>
      <c r="D86" s="53"/>
      <c r="E86" s="53"/>
      <c r="F86" s="44"/>
      <c r="G86" s="45"/>
      <c r="H86" s="46"/>
      <c r="I86" s="17" t="s">
        <v>68</v>
      </c>
      <c r="J86" s="61">
        <v>1417</v>
      </c>
    </row>
    <row r="87" spans="1:10" ht="24">
      <c r="A87" s="265"/>
      <c r="B87" s="52"/>
      <c r="C87" s="53"/>
      <c r="D87" s="53"/>
      <c r="E87" s="53"/>
      <c r="F87" s="44"/>
      <c r="G87" s="45"/>
      <c r="H87" s="46"/>
      <c r="I87" s="17" t="s">
        <v>72</v>
      </c>
      <c r="J87" s="105">
        <v>1497</v>
      </c>
    </row>
    <row r="88" spans="1:10" ht="24.75" thickBot="1">
      <c r="A88" s="266"/>
      <c r="B88" s="54"/>
      <c r="C88" s="55"/>
      <c r="D88" s="55"/>
      <c r="E88" s="55"/>
      <c r="F88" s="48"/>
      <c r="G88" s="49"/>
      <c r="H88" s="50"/>
      <c r="I88" s="17" t="s">
        <v>66</v>
      </c>
      <c r="J88" s="81">
        <v>1498.48</v>
      </c>
    </row>
    <row r="89" spans="1:10" ht="13.5" thickBot="1">
      <c r="A89" s="7" t="s">
        <v>21</v>
      </c>
      <c r="B89" s="23">
        <f>SUM(B5:B78)</f>
        <v>514374.5350109999</v>
      </c>
      <c r="C89" s="21">
        <f>SUM(C5:C78)</f>
        <v>5293.304988999978</v>
      </c>
      <c r="D89" s="21"/>
      <c r="E89" s="23">
        <f>SUM(E5:E78)</f>
        <v>519667.8399999999</v>
      </c>
      <c r="F89" s="41">
        <f>SUM(F5:F78)</f>
        <v>514374.5350109999</v>
      </c>
      <c r="G89" s="41">
        <f>SUM(G7:G78)</f>
        <v>253608.89399999997</v>
      </c>
      <c r="H89" s="24">
        <f>SUM(H7:H78)</f>
        <v>266058.946</v>
      </c>
      <c r="I89" s="10"/>
      <c r="J89" s="8"/>
    </row>
    <row r="90" spans="1:10" ht="13.5" thickBot="1">
      <c r="A90" s="6"/>
      <c r="B90" s="37"/>
      <c r="C90" s="38"/>
      <c r="D90" s="38"/>
      <c r="E90" s="39"/>
      <c r="F90" s="40"/>
      <c r="G90" s="40"/>
      <c r="H90" s="40"/>
      <c r="I90" s="11" t="s">
        <v>22</v>
      </c>
      <c r="J90" s="18">
        <f>SUM(J7:J88)</f>
        <v>225649.14799999996</v>
      </c>
    </row>
    <row r="91" spans="1:10" ht="13.5" thickBot="1">
      <c r="A91" s="4"/>
      <c r="B91" s="1"/>
      <c r="C91" s="2"/>
      <c r="D91" s="2"/>
      <c r="E91" s="3"/>
      <c r="F91" s="302"/>
      <c r="G91" s="303"/>
      <c r="H91" s="303"/>
      <c r="I91" s="304"/>
      <c r="J91" s="34"/>
    </row>
    <row r="92" spans="9:10" ht="13.5" thickBot="1">
      <c r="I92" s="9" t="s">
        <v>36</v>
      </c>
      <c r="J92" s="19">
        <f>H89+J6-J90</f>
        <v>47007.84800000003</v>
      </c>
    </row>
    <row r="100" spans="1:10" ht="26.25" customHeight="1">
      <c r="A100" s="273" t="s">
        <v>78</v>
      </c>
      <c r="B100" s="273"/>
      <c r="C100" s="273"/>
      <c r="D100" s="273"/>
      <c r="E100" s="273"/>
      <c r="F100" s="273"/>
      <c r="G100" s="273"/>
      <c r="H100" s="273"/>
      <c r="I100" s="273"/>
      <c r="J100" s="273"/>
    </row>
    <row r="101" spans="1:10" ht="25.5" customHeight="1" thickBot="1">
      <c r="A101" s="274" t="s">
        <v>25</v>
      </c>
      <c r="B101" s="274"/>
      <c r="C101" s="274"/>
      <c r="D101" s="274"/>
      <c r="E101" s="274"/>
      <c r="F101" s="274"/>
      <c r="G101" s="274"/>
      <c r="H101" s="274"/>
      <c r="I101" s="274"/>
      <c r="J101" s="274"/>
    </row>
    <row r="102" spans="1:10" ht="13.5" thickBot="1">
      <c r="A102" s="275"/>
      <c r="B102" s="293" t="s">
        <v>23</v>
      </c>
      <c r="C102" s="294"/>
      <c r="D102" s="294"/>
      <c r="E102" s="295"/>
      <c r="F102" s="293" t="s">
        <v>27</v>
      </c>
      <c r="G102" s="294"/>
      <c r="H102" s="294"/>
      <c r="I102" s="294"/>
      <c r="J102" s="295"/>
    </row>
    <row r="103" spans="1:10" ht="13.5" thickBot="1">
      <c r="A103" s="276"/>
      <c r="B103" s="264" t="s">
        <v>0</v>
      </c>
      <c r="C103" s="278" t="s">
        <v>75</v>
      </c>
      <c r="D103" s="264" t="s">
        <v>1</v>
      </c>
      <c r="E103" s="264" t="s">
        <v>2</v>
      </c>
      <c r="F103" s="264" t="s">
        <v>3</v>
      </c>
      <c r="G103" s="264" t="s">
        <v>4</v>
      </c>
      <c r="H103" s="264" t="s">
        <v>5</v>
      </c>
      <c r="I103" s="271" t="s">
        <v>6</v>
      </c>
      <c r="J103" s="272"/>
    </row>
    <row r="104" spans="1:10" ht="33" customHeight="1" thickBot="1">
      <c r="A104" s="277"/>
      <c r="B104" s="266"/>
      <c r="C104" s="279"/>
      <c r="D104" s="266"/>
      <c r="E104" s="266"/>
      <c r="F104" s="266"/>
      <c r="G104" s="266"/>
      <c r="H104" s="266"/>
      <c r="I104" s="5" t="s">
        <v>7</v>
      </c>
      <c r="J104" s="5" t="s">
        <v>8</v>
      </c>
    </row>
    <row r="105" spans="1:10" ht="13.5" thickBot="1">
      <c r="A105" s="14" t="s">
        <v>79</v>
      </c>
      <c r="B105" s="298"/>
      <c r="C105" s="299"/>
      <c r="D105" s="299"/>
      <c r="E105" s="300"/>
      <c r="F105" s="12"/>
      <c r="G105" s="13"/>
      <c r="H105" s="13"/>
      <c r="I105" s="59" t="s">
        <v>80</v>
      </c>
      <c r="J105" s="60">
        <f>J92</f>
        <v>47007.84800000003</v>
      </c>
    </row>
    <row r="106" spans="1:10" ht="13.5" thickBot="1">
      <c r="A106" s="264" t="s">
        <v>9</v>
      </c>
      <c r="B106" s="169">
        <f>17.67*2484.9023</f>
        <v>43908.223641000004</v>
      </c>
      <c r="C106" s="146">
        <f>E106-B106</f>
        <v>-1263.1436410000024</v>
      </c>
      <c r="D106" s="149"/>
      <c r="E106" s="146">
        <v>42645.08</v>
      </c>
      <c r="F106" s="129">
        <f>B106*1</f>
        <v>43908.223641000004</v>
      </c>
      <c r="G106" s="149">
        <f>8.78*2484.9</f>
        <v>21817.422</v>
      </c>
      <c r="H106" s="146">
        <f>F106-G106+C106</f>
        <v>20827.658000000003</v>
      </c>
      <c r="I106" s="177" t="s">
        <v>29</v>
      </c>
      <c r="J106" s="171">
        <f>1.15*2484.9</f>
        <v>2857.6349999999998</v>
      </c>
    </row>
    <row r="107" spans="1:10" ht="12.75">
      <c r="A107" s="265"/>
      <c r="B107" s="166"/>
      <c r="C107" s="153"/>
      <c r="D107" s="153"/>
      <c r="E107" s="153"/>
      <c r="F107" s="159"/>
      <c r="G107" s="153"/>
      <c r="H107" s="158"/>
      <c r="I107" s="173" t="s">
        <v>31</v>
      </c>
      <c r="J107" s="172">
        <f>1.21*2484.9</f>
        <v>3006.729</v>
      </c>
    </row>
    <row r="108" spans="1:10" ht="12.75">
      <c r="A108" s="265"/>
      <c r="B108" s="166"/>
      <c r="C108" s="153"/>
      <c r="D108" s="153"/>
      <c r="E108" s="153"/>
      <c r="F108" s="159"/>
      <c r="G108" s="153"/>
      <c r="H108" s="158"/>
      <c r="I108" s="173" t="s">
        <v>32</v>
      </c>
      <c r="J108" s="172">
        <f>2.62*2484.9</f>
        <v>6510.438</v>
      </c>
    </row>
    <row r="109" spans="1:10" ht="24">
      <c r="A109" s="265"/>
      <c r="B109" s="166"/>
      <c r="C109" s="153"/>
      <c r="D109" s="153"/>
      <c r="E109" s="153"/>
      <c r="F109" s="159"/>
      <c r="G109" s="153"/>
      <c r="H109" s="158"/>
      <c r="I109" s="170" t="s">
        <v>81</v>
      </c>
      <c r="J109" s="102">
        <v>667</v>
      </c>
    </row>
    <row r="110" spans="1:10" ht="12.75">
      <c r="A110" s="265"/>
      <c r="B110" s="166"/>
      <c r="C110" s="153"/>
      <c r="D110" s="153"/>
      <c r="E110" s="153"/>
      <c r="F110" s="159"/>
      <c r="G110" s="153"/>
      <c r="H110" s="158"/>
      <c r="I110" s="173" t="s">
        <v>83</v>
      </c>
      <c r="J110" s="102">
        <v>25</v>
      </c>
    </row>
    <row r="111" spans="1:10" ht="12.75">
      <c r="A111" s="265"/>
      <c r="B111" s="166"/>
      <c r="C111" s="153"/>
      <c r="D111" s="153"/>
      <c r="E111" s="153"/>
      <c r="F111" s="159"/>
      <c r="G111" s="153"/>
      <c r="H111" s="158"/>
      <c r="I111" s="178" t="s">
        <v>84</v>
      </c>
      <c r="J111" s="102">
        <v>470</v>
      </c>
    </row>
    <row r="112" spans="1:10" ht="13.5" thickBot="1">
      <c r="A112" s="265"/>
      <c r="B112" s="166"/>
      <c r="C112" s="153"/>
      <c r="D112" s="153"/>
      <c r="E112" s="153"/>
      <c r="F112" s="159"/>
      <c r="G112" s="153"/>
      <c r="H112" s="158" t="s">
        <v>24</v>
      </c>
      <c r="I112" s="173" t="s">
        <v>82</v>
      </c>
      <c r="J112" s="118">
        <v>748</v>
      </c>
    </row>
    <row r="113" spans="1:10" ht="13.5" thickBot="1">
      <c r="A113" s="264" t="s">
        <v>10</v>
      </c>
      <c r="B113" s="169">
        <f>17.67*2484.9023</f>
        <v>43908.223641000004</v>
      </c>
      <c r="C113" s="146">
        <f>E113-B113</f>
        <v>-9864.023641000007</v>
      </c>
      <c r="D113" s="142"/>
      <c r="E113" s="146">
        <v>34044.2</v>
      </c>
      <c r="F113" s="129">
        <f>B113*1</f>
        <v>43908.223641000004</v>
      </c>
      <c r="G113" s="149">
        <f>8.78*2484.9</f>
        <v>21817.422</v>
      </c>
      <c r="H113" s="146">
        <f>F113-G113+C113</f>
        <v>12226.777999999998</v>
      </c>
      <c r="I113" s="177" t="s">
        <v>29</v>
      </c>
      <c r="J113" s="171">
        <f>1.15*2484.9</f>
        <v>2857.6349999999998</v>
      </c>
    </row>
    <row r="114" spans="1:10" ht="12.75">
      <c r="A114" s="270"/>
      <c r="B114" s="150"/>
      <c r="C114" s="151"/>
      <c r="D114" s="151"/>
      <c r="E114" s="152"/>
      <c r="F114" s="159"/>
      <c r="G114" s="153"/>
      <c r="H114" s="158"/>
      <c r="I114" s="173" t="s">
        <v>31</v>
      </c>
      <c r="J114" s="172">
        <f>1.21*2484.9</f>
        <v>3006.729</v>
      </c>
    </row>
    <row r="115" spans="1:10" ht="12.75">
      <c r="A115" s="270"/>
      <c r="B115" s="157"/>
      <c r="C115" s="153"/>
      <c r="D115" s="153"/>
      <c r="E115" s="158"/>
      <c r="F115" s="159"/>
      <c r="G115" s="153"/>
      <c r="H115" s="158"/>
      <c r="I115" s="173" t="s">
        <v>32</v>
      </c>
      <c r="J115" s="172">
        <f>2.62*2484.9</f>
        <v>6510.438</v>
      </c>
    </row>
    <row r="116" spans="1:10" ht="24.75" customHeight="1">
      <c r="A116" s="270"/>
      <c r="B116" s="157"/>
      <c r="C116" s="153"/>
      <c r="D116" s="153"/>
      <c r="E116" s="158"/>
      <c r="F116" s="159"/>
      <c r="G116" s="153"/>
      <c r="H116" s="158"/>
      <c r="I116" s="188" t="s">
        <v>85</v>
      </c>
      <c r="J116" s="93">
        <v>167</v>
      </c>
    </row>
    <row r="117" spans="1:10" ht="13.5" thickBot="1">
      <c r="A117" s="270"/>
      <c r="B117" s="157"/>
      <c r="C117" s="153"/>
      <c r="D117" s="153"/>
      <c r="E117" s="158"/>
      <c r="F117" s="159"/>
      <c r="G117" s="153"/>
      <c r="H117" s="158"/>
      <c r="I117" s="78" t="s">
        <v>82</v>
      </c>
      <c r="J117" s="118">
        <v>748</v>
      </c>
    </row>
    <row r="118" spans="1:10" ht="13.5" thickBot="1">
      <c r="A118" s="264" t="s">
        <v>11</v>
      </c>
      <c r="B118" s="169">
        <f>17.67*2484.9023</f>
        <v>43908.223641000004</v>
      </c>
      <c r="C118" s="146">
        <f>E118-B118</f>
        <v>11042.466358999998</v>
      </c>
      <c r="D118" s="142"/>
      <c r="E118" s="146">
        <v>54950.69</v>
      </c>
      <c r="F118" s="129">
        <f>B118*1</f>
        <v>43908.223641000004</v>
      </c>
      <c r="G118" s="149">
        <f>8.78*2484.9</f>
        <v>21817.422</v>
      </c>
      <c r="H118" s="146">
        <f>F118-G118+C118</f>
        <v>33133.268000000004</v>
      </c>
      <c r="I118" s="177" t="s">
        <v>29</v>
      </c>
      <c r="J118" s="171">
        <f>1.15*2484.9</f>
        <v>2857.6349999999998</v>
      </c>
    </row>
    <row r="119" spans="1:10" ht="12.75">
      <c r="A119" s="265"/>
      <c r="B119" s="166"/>
      <c r="C119" s="153"/>
      <c r="D119" s="153"/>
      <c r="E119" s="153"/>
      <c r="F119" s="159"/>
      <c r="G119" s="153"/>
      <c r="H119" s="158"/>
      <c r="I119" s="173" t="s">
        <v>31</v>
      </c>
      <c r="J119" s="172">
        <f>1.21*2484.9</f>
        <v>3006.729</v>
      </c>
    </row>
    <row r="120" spans="1:10" ht="12.75">
      <c r="A120" s="265"/>
      <c r="B120" s="166"/>
      <c r="C120" s="153"/>
      <c r="D120" s="153"/>
      <c r="E120" s="153"/>
      <c r="F120" s="159"/>
      <c r="G120" s="153"/>
      <c r="H120" s="158"/>
      <c r="I120" s="173" t="s">
        <v>32</v>
      </c>
      <c r="J120" s="172">
        <f>2.62*2484.9</f>
        <v>6510.438</v>
      </c>
    </row>
    <row r="121" spans="1:10" ht="12.75">
      <c r="A121" s="265"/>
      <c r="B121" s="166"/>
      <c r="C121" s="153"/>
      <c r="D121" s="153"/>
      <c r="E121" s="153"/>
      <c r="F121" s="159"/>
      <c r="G121" s="153"/>
      <c r="H121" s="158"/>
      <c r="I121" s="78" t="s">
        <v>86</v>
      </c>
      <c r="J121" s="93">
        <v>25</v>
      </c>
    </row>
    <row r="122" spans="1:10" ht="12.75">
      <c r="A122" s="265"/>
      <c r="B122" s="166"/>
      <c r="C122" s="153"/>
      <c r="D122" s="153"/>
      <c r="E122" s="153"/>
      <c r="F122" s="159"/>
      <c r="G122" s="153"/>
      <c r="H122" s="158"/>
      <c r="I122" s="57" t="s">
        <v>28</v>
      </c>
      <c r="J122" s="179">
        <v>9728</v>
      </c>
    </row>
    <row r="123" spans="1:10" ht="24.75" thickBot="1">
      <c r="A123" s="265"/>
      <c r="B123" s="166"/>
      <c r="C123" s="153"/>
      <c r="D123" s="153"/>
      <c r="E123" s="153"/>
      <c r="F123" s="159"/>
      <c r="G123" s="153"/>
      <c r="H123" s="158"/>
      <c r="I123" s="63" t="s">
        <v>87</v>
      </c>
      <c r="J123" s="93">
        <v>3000</v>
      </c>
    </row>
    <row r="124" spans="1:10" ht="13.5" thickBot="1">
      <c r="A124" s="264" t="s">
        <v>12</v>
      </c>
      <c r="B124" s="169">
        <f>17.67*2484.9023</f>
        <v>43908.223641000004</v>
      </c>
      <c r="C124" s="146">
        <f>E124-B124</f>
        <v>709.0863589999935</v>
      </c>
      <c r="D124" s="128"/>
      <c r="E124" s="146">
        <v>44617.31</v>
      </c>
      <c r="F124" s="129">
        <f>B124*1</f>
        <v>43908.223641000004</v>
      </c>
      <c r="G124" s="149">
        <f>8.78*2484.9</f>
        <v>21817.422</v>
      </c>
      <c r="H124" s="146">
        <f>F124-G124+C124</f>
        <v>22799.888</v>
      </c>
      <c r="I124" s="177" t="s">
        <v>29</v>
      </c>
      <c r="J124" s="171">
        <f>1.15*2484.9</f>
        <v>2857.6349999999998</v>
      </c>
    </row>
    <row r="125" spans="1:10" ht="12.75">
      <c r="A125" s="265"/>
      <c r="B125" s="166"/>
      <c r="C125" s="153"/>
      <c r="D125" s="155"/>
      <c r="E125" s="153"/>
      <c r="F125" s="159"/>
      <c r="G125" s="153"/>
      <c r="H125" s="158"/>
      <c r="I125" s="173" t="s">
        <v>31</v>
      </c>
      <c r="J125" s="172">
        <f>1.21*2484.9</f>
        <v>3006.729</v>
      </c>
    </row>
    <row r="126" spans="1:10" ht="12.75">
      <c r="A126" s="265"/>
      <c r="B126" s="166"/>
      <c r="C126" s="153"/>
      <c r="D126" s="155"/>
      <c r="E126" s="153"/>
      <c r="F126" s="159"/>
      <c r="G126" s="153"/>
      <c r="H126" s="158"/>
      <c r="I126" s="173" t="s">
        <v>32</v>
      </c>
      <c r="J126" s="172">
        <f>2.62*2484.9</f>
        <v>6510.438</v>
      </c>
    </row>
    <row r="127" spans="1:10" ht="25.5" customHeight="1">
      <c r="A127" s="265"/>
      <c r="B127" s="154"/>
      <c r="C127" s="155"/>
      <c r="D127" s="155"/>
      <c r="E127" s="155"/>
      <c r="F127" s="154"/>
      <c r="G127" s="155"/>
      <c r="H127" s="156"/>
      <c r="I127" s="188" t="s">
        <v>88</v>
      </c>
      <c r="J127" s="127">
        <v>5464</v>
      </c>
    </row>
    <row r="128" spans="1:10" ht="13.5" thickBot="1">
      <c r="A128" s="265"/>
      <c r="B128" s="154"/>
      <c r="C128" s="155"/>
      <c r="D128" s="155"/>
      <c r="E128" s="155"/>
      <c r="F128" s="154"/>
      <c r="G128" s="155"/>
      <c r="H128" s="156"/>
      <c r="I128" s="78" t="s">
        <v>89</v>
      </c>
      <c r="J128" s="104">
        <v>510.1</v>
      </c>
    </row>
    <row r="129" spans="1:10" ht="13.5" thickBot="1">
      <c r="A129" s="264" t="s">
        <v>13</v>
      </c>
      <c r="B129" s="169">
        <f>17.67*2484.9023</f>
        <v>43908.223641000004</v>
      </c>
      <c r="C129" s="146">
        <f>E129-B129</f>
        <v>-2532.6436410000024</v>
      </c>
      <c r="D129" s="128"/>
      <c r="E129" s="146">
        <v>41375.58</v>
      </c>
      <c r="F129" s="129">
        <f>B129*1</f>
        <v>43908.223641000004</v>
      </c>
      <c r="G129" s="149">
        <f>8.78*2484.9</f>
        <v>21817.422</v>
      </c>
      <c r="H129" s="146">
        <f>F129-G129+C129</f>
        <v>19558.158000000003</v>
      </c>
      <c r="I129" s="177" t="s">
        <v>29</v>
      </c>
      <c r="J129" s="171">
        <f>1.15*2484.9</f>
        <v>2857.6349999999998</v>
      </c>
    </row>
    <row r="130" spans="1:10" ht="12.75">
      <c r="A130" s="265"/>
      <c r="B130" s="166"/>
      <c r="C130" s="153"/>
      <c r="D130" s="155"/>
      <c r="E130" s="153"/>
      <c r="F130" s="159"/>
      <c r="G130" s="153"/>
      <c r="H130" s="158"/>
      <c r="I130" s="173" t="s">
        <v>31</v>
      </c>
      <c r="J130" s="172">
        <f>1.21*2484.9</f>
        <v>3006.729</v>
      </c>
    </row>
    <row r="131" spans="1:10" ht="12.75">
      <c r="A131" s="265"/>
      <c r="B131" s="166"/>
      <c r="C131" s="153"/>
      <c r="D131" s="155"/>
      <c r="E131" s="153"/>
      <c r="F131" s="159"/>
      <c r="G131" s="153"/>
      <c r="H131" s="158"/>
      <c r="I131" s="173" t="s">
        <v>32</v>
      </c>
      <c r="J131" s="172">
        <f>2.62*2484.9</f>
        <v>6510.438</v>
      </c>
    </row>
    <row r="132" spans="1:10" ht="13.5" thickBot="1">
      <c r="A132" s="265"/>
      <c r="B132" s="154"/>
      <c r="C132" s="155"/>
      <c r="D132" s="155"/>
      <c r="E132" s="155"/>
      <c r="F132" s="154"/>
      <c r="G132" s="155"/>
      <c r="H132" s="156"/>
      <c r="I132" s="78" t="s">
        <v>89</v>
      </c>
      <c r="J132" s="94">
        <v>510.1</v>
      </c>
    </row>
    <row r="133" spans="1:10" ht="13.5" thickBot="1">
      <c r="A133" s="264" t="s">
        <v>14</v>
      </c>
      <c r="B133" s="169">
        <f>17.67*2484.9023</f>
        <v>43908.223641000004</v>
      </c>
      <c r="C133" s="146">
        <f>E133-B133</f>
        <v>2198.576358999999</v>
      </c>
      <c r="D133" s="128"/>
      <c r="E133" s="146">
        <v>46106.8</v>
      </c>
      <c r="F133" s="129">
        <f>B133*1</f>
        <v>43908.223641000004</v>
      </c>
      <c r="G133" s="149">
        <f>8.78*2484.9</f>
        <v>21817.422</v>
      </c>
      <c r="H133" s="146">
        <f>F133-G133+C133</f>
        <v>24289.378000000004</v>
      </c>
      <c r="I133" s="177" t="s">
        <v>29</v>
      </c>
      <c r="J133" s="171">
        <f>1.15*2484.9</f>
        <v>2857.6349999999998</v>
      </c>
    </row>
    <row r="134" spans="1:10" ht="12.75">
      <c r="A134" s="265"/>
      <c r="B134" s="166"/>
      <c r="C134" s="153"/>
      <c r="D134" s="155"/>
      <c r="E134" s="153"/>
      <c r="F134" s="159"/>
      <c r="G134" s="153"/>
      <c r="H134" s="158"/>
      <c r="I134" s="173" t="s">
        <v>31</v>
      </c>
      <c r="J134" s="172">
        <f>1.21*2484.9</f>
        <v>3006.729</v>
      </c>
    </row>
    <row r="135" spans="1:10" ht="12.75">
      <c r="A135" s="265"/>
      <c r="B135" s="166"/>
      <c r="C135" s="153"/>
      <c r="D135" s="155"/>
      <c r="E135" s="153"/>
      <c r="F135" s="159"/>
      <c r="G135" s="153"/>
      <c r="H135" s="158"/>
      <c r="I135" s="173" t="s">
        <v>32</v>
      </c>
      <c r="J135" s="172">
        <f>2.62*2484.9</f>
        <v>6510.438</v>
      </c>
    </row>
    <row r="136" spans="1:10" ht="13.5" thickBot="1">
      <c r="A136" s="266"/>
      <c r="B136" s="163"/>
      <c r="C136" s="164"/>
      <c r="D136" s="164"/>
      <c r="E136" s="164"/>
      <c r="F136" s="163"/>
      <c r="G136" s="164"/>
      <c r="H136" s="165"/>
      <c r="I136" s="182" t="s">
        <v>90</v>
      </c>
      <c r="J136" s="81">
        <v>10</v>
      </c>
    </row>
    <row r="137" spans="1:10" ht="13.5" thickBot="1">
      <c r="A137" s="264" t="s">
        <v>15</v>
      </c>
      <c r="B137" s="169">
        <f>18.71*2484.9022</f>
        <v>46492.520162</v>
      </c>
      <c r="C137" s="146">
        <f>E137-B137</f>
        <v>4780.919838000002</v>
      </c>
      <c r="D137" s="128"/>
      <c r="E137" s="146">
        <v>51273.44</v>
      </c>
      <c r="F137" s="129">
        <f>B137*1</f>
        <v>46492.520162</v>
      </c>
      <c r="G137" s="149">
        <f>(2.494+5.69+0.34+2.17)*2484.9</f>
        <v>26573.520600000003</v>
      </c>
      <c r="H137" s="146">
        <f>F137-G137+C137</f>
        <v>24699.9194</v>
      </c>
      <c r="I137" s="177" t="s">
        <v>29</v>
      </c>
      <c r="J137" s="171">
        <f>1.15*2484.9</f>
        <v>2857.6349999999998</v>
      </c>
    </row>
    <row r="138" spans="1:10" ht="12.75">
      <c r="A138" s="270"/>
      <c r="B138" s="150"/>
      <c r="C138" s="151"/>
      <c r="D138" s="126"/>
      <c r="E138" s="152"/>
      <c r="F138" s="153"/>
      <c r="G138" s="153"/>
      <c r="H138" s="158"/>
      <c r="I138" s="173" t="s">
        <v>31</v>
      </c>
      <c r="J138" s="172">
        <f>1.28*2484.9</f>
        <v>3180.672</v>
      </c>
    </row>
    <row r="139" spans="1:10" ht="12.75">
      <c r="A139" s="270"/>
      <c r="B139" s="157"/>
      <c r="C139" s="153"/>
      <c r="D139" s="155"/>
      <c r="E139" s="158"/>
      <c r="F139" s="153"/>
      <c r="G139" s="153"/>
      <c r="H139" s="158"/>
      <c r="I139" s="173" t="s">
        <v>32</v>
      </c>
      <c r="J139" s="172">
        <f>2.78*2484.9</f>
        <v>6908.022</v>
      </c>
    </row>
    <row r="140" spans="1:10" ht="12.75">
      <c r="A140" s="270"/>
      <c r="B140" s="157"/>
      <c r="C140" s="153"/>
      <c r="D140" s="155"/>
      <c r="E140" s="158"/>
      <c r="F140" s="153"/>
      <c r="G140" s="153"/>
      <c r="H140" s="158"/>
      <c r="I140" s="173" t="s">
        <v>91</v>
      </c>
      <c r="J140" s="139">
        <v>50</v>
      </c>
    </row>
    <row r="141" spans="1:10" ht="12.75">
      <c r="A141" s="270"/>
      <c r="B141" s="157"/>
      <c r="C141" s="153"/>
      <c r="D141" s="155"/>
      <c r="E141" s="158"/>
      <c r="F141" s="153"/>
      <c r="G141" s="153"/>
      <c r="H141" s="158"/>
      <c r="I141" s="173" t="s">
        <v>30</v>
      </c>
      <c r="J141" s="131">
        <v>8807</v>
      </c>
    </row>
    <row r="142" spans="1:10" ht="23.25" customHeight="1">
      <c r="A142" s="270"/>
      <c r="B142" s="157"/>
      <c r="C142" s="153"/>
      <c r="D142" s="155"/>
      <c r="E142" s="158"/>
      <c r="F142" s="153"/>
      <c r="G142" s="153"/>
      <c r="H142" s="158"/>
      <c r="I142" s="141" t="s">
        <v>92</v>
      </c>
      <c r="J142" s="139">
        <v>141</v>
      </c>
    </row>
    <row r="143" spans="1:10" ht="12.75" customHeight="1">
      <c r="A143" s="270"/>
      <c r="B143" s="157"/>
      <c r="C143" s="153"/>
      <c r="D143" s="155"/>
      <c r="E143" s="158"/>
      <c r="F143" s="153"/>
      <c r="G143" s="153"/>
      <c r="H143" s="158"/>
      <c r="I143" s="174" t="s">
        <v>94</v>
      </c>
      <c r="J143" s="139">
        <v>818</v>
      </c>
    </row>
    <row r="144" spans="1:10" ht="12.75" customHeight="1">
      <c r="A144" s="270"/>
      <c r="B144" s="157"/>
      <c r="C144" s="153"/>
      <c r="D144" s="155"/>
      <c r="E144" s="158"/>
      <c r="F144" s="153"/>
      <c r="G144" s="153"/>
      <c r="H144" s="158"/>
      <c r="I144" s="174" t="s">
        <v>95</v>
      </c>
      <c r="J144" s="139">
        <v>59977</v>
      </c>
    </row>
    <row r="145" spans="1:10" ht="24">
      <c r="A145" s="270"/>
      <c r="B145" s="157"/>
      <c r="C145" s="153"/>
      <c r="D145" s="155"/>
      <c r="E145" s="158"/>
      <c r="F145" s="153"/>
      <c r="G145" s="153"/>
      <c r="H145" s="158"/>
      <c r="I145" s="174" t="s">
        <v>93</v>
      </c>
      <c r="J145" s="180">
        <v>932.3</v>
      </c>
    </row>
    <row r="146" spans="1:10" ht="12.75">
      <c r="A146" s="270"/>
      <c r="B146" s="157"/>
      <c r="C146" s="153"/>
      <c r="D146" s="155"/>
      <c r="E146" s="158"/>
      <c r="F146" s="153"/>
      <c r="G146" s="153"/>
      <c r="H146" s="158"/>
      <c r="I146" s="181" t="s">
        <v>118</v>
      </c>
      <c r="J146" s="180">
        <v>550</v>
      </c>
    </row>
    <row r="147" spans="1:10" ht="13.5" thickBot="1">
      <c r="A147" s="282"/>
      <c r="B147" s="183"/>
      <c r="C147" s="160"/>
      <c r="D147" s="164"/>
      <c r="E147" s="161"/>
      <c r="F147" s="160"/>
      <c r="G147" s="160"/>
      <c r="H147" s="161"/>
      <c r="I147" s="120" t="s">
        <v>52</v>
      </c>
      <c r="J147" s="81">
        <v>1497</v>
      </c>
    </row>
    <row r="148" spans="1:10" ht="13.5" thickBot="1">
      <c r="A148" s="264" t="s">
        <v>16</v>
      </c>
      <c r="B148" s="145">
        <f>18.71*2484.9022</f>
        <v>46492.520162</v>
      </c>
      <c r="C148" s="146">
        <f>E148-B148</f>
        <v>-2385.000162000004</v>
      </c>
      <c r="D148" s="168"/>
      <c r="E148" s="147">
        <v>44107.52</v>
      </c>
      <c r="F148" s="129">
        <f>B148*1</f>
        <v>46492.520162</v>
      </c>
      <c r="G148" s="149">
        <f>(2.494+5.69+0.34+2.17)*2484.9</f>
        <v>26573.520600000003</v>
      </c>
      <c r="H148" s="146">
        <f>F148-G148+C148</f>
        <v>17533.999399999993</v>
      </c>
      <c r="I148" s="177" t="s">
        <v>29</v>
      </c>
      <c r="J148" s="171">
        <f>1.15*2484.9</f>
        <v>2857.6349999999998</v>
      </c>
    </row>
    <row r="149" spans="1:10" ht="12.75">
      <c r="A149" s="270"/>
      <c r="B149" s="150"/>
      <c r="C149" s="151"/>
      <c r="D149" s="126"/>
      <c r="E149" s="152"/>
      <c r="F149" s="125"/>
      <c r="G149" s="151"/>
      <c r="H149" s="152"/>
      <c r="I149" s="173" t="s">
        <v>31</v>
      </c>
      <c r="J149" s="172">
        <f>1.28*2484.9</f>
        <v>3180.672</v>
      </c>
    </row>
    <row r="150" spans="1:10" ht="12.75">
      <c r="A150" s="270"/>
      <c r="B150" s="157"/>
      <c r="C150" s="153"/>
      <c r="D150" s="155"/>
      <c r="E150" s="158"/>
      <c r="F150" s="159"/>
      <c r="G150" s="153"/>
      <c r="H150" s="158"/>
      <c r="I150" s="173" t="s">
        <v>32</v>
      </c>
      <c r="J150" s="172">
        <f>2.78*2484.9</f>
        <v>6908.022</v>
      </c>
    </row>
    <row r="151" spans="1:10" ht="12.75">
      <c r="A151" s="270"/>
      <c r="B151" s="157"/>
      <c r="C151" s="153"/>
      <c r="D151" s="155"/>
      <c r="E151" s="158"/>
      <c r="F151" s="159"/>
      <c r="G151" s="153"/>
      <c r="H151" s="158"/>
      <c r="I151" s="63" t="s">
        <v>96</v>
      </c>
      <c r="J151" s="140">
        <v>350</v>
      </c>
    </row>
    <row r="152" spans="1:10" ht="12.75">
      <c r="A152" s="270"/>
      <c r="B152" s="157"/>
      <c r="C152" s="153"/>
      <c r="D152" s="155"/>
      <c r="E152" s="158"/>
      <c r="F152" s="159"/>
      <c r="G152" s="153"/>
      <c r="H152" s="158"/>
      <c r="I152" s="119" t="s">
        <v>105</v>
      </c>
      <c r="J152" s="93">
        <v>96</v>
      </c>
    </row>
    <row r="153" spans="1:10" ht="12.75">
      <c r="A153" s="270"/>
      <c r="B153" s="157"/>
      <c r="C153" s="153"/>
      <c r="D153" s="155"/>
      <c r="E153" s="158"/>
      <c r="F153" s="159"/>
      <c r="G153" s="153"/>
      <c r="H153" s="158"/>
      <c r="I153" s="119" t="s">
        <v>97</v>
      </c>
      <c r="J153" s="180">
        <v>818</v>
      </c>
    </row>
    <row r="154" spans="1:10" ht="24">
      <c r="A154" s="270"/>
      <c r="B154" s="157"/>
      <c r="C154" s="153"/>
      <c r="D154" s="155"/>
      <c r="E154" s="158"/>
      <c r="F154" s="159"/>
      <c r="G154" s="153"/>
      <c r="H154" s="158"/>
      <c r="I154" s="63" t="s">
        <v>98</v>
      </c>
      <c r="J154" s="93">
        <v>170</v>
      </c>
    </row>
    <row r="155" spans="1:10" ht="12.75">
      <c r="A155" s="270"/>
      <c r="B155" s="157"/>
      <c r="C155" s="153"/>
      <c r="D155" s="155"/>
      <c r="E155" s="158"/>
      <c r="F155" s="159"/>
      <c r="G155" s="153"/>
      <c r="H155" s="158"/>
      <c r="I155" s="173" t="s">
        <v>116</v>
      </c>
      <c r="J155" s="93">
        <v>96</v>
      </c>
    </row>
    <row r="156" spans="1:10" ht="12" customHeight="1">
      <c r="A156" s="270"/>
      <c r="B156" s="157"/>
      <c r="C156" s="153"/>
      <c r="D156" s="155"/>
      <c r="E156" s="158"/>
      <c r="F156" s="159"/>
      <c r="G156" s="153"/>
      <c r="H156" s="158"/>
      <c r="I156" s="119" t="s">
        <v>99</v>
      </c>
      <c r="J156" s="139">
        <v>59977</v>
      </c>
    </row>
    <row r="157" spans="1:10" ht="13.5" customHeight="1" thickBot="1">
      <c r="A157" s="270"/>
      <c r="B157" s="157"/>
      <c r="C157" s="153"/>
      <c r="D157" s="155"/>
      <c r="E157" s="158"/>
      <c r="F157" s="159"/>
      <c r="G157" s="153"/>
      <c r="H157" s="158"/>
      <c r="I157" s="121" t="s">
        <v>49</v>
      </c>
      <c r="J157" s="106">
        <v>1497</v>
      </c>
    </row>
    <row r="158" spans="1:10" ht="13.5" thickBot="1">
      <c r="A158" s="264" t="s">
        <v>17</v>
      </c>
      <c r="B158" s="145">
        <f>18.71*2484.9022</f>
        <v>46492.520162</v>
      </c>
      <c r="C158" s="146">
        <f>E158-B158</f>
        <v>-6198.490162000002</v>
      </c>
      <c r="D158" s="128"/>
      <c r="E158" s="148">
        <v>40294.03</v>
      </c>
      <c r="F158" s="129">
        <f>B158*1</f>
        <v>46492.520162</v>
      </c>
      <c r="G158" s="149">
        <f>(2.494+5.69+0.34+2.17)*2484.9</f>
        <v>26573.520600000003</v>
      </c>
      <c r="H158" s="146">
        <f>F158-G158+C158</f>
        <v>13720.509399999995</v>
      </c>
      <c r="I158" s="177" t="s">
        <v>29</v>
      </c>
      <c r="J158" s="171">
        <f>1.15*2484.9</f>
        <v>2857.6349999999998</v>
      </c>
    </row>
    <row r="159" spans="1:10" ht="12.75">
      <c r="A159" s="265"/>
      <c r="B159" s="166"/>
      <c r="C159" s="153"/>
      <c r="D159" s="155"/>
      <c r="E159" s="153"/>
      <c r="F159" s="159"/>
      <c r="G159" s="153"/>
      <c r="H159" s="158"/>
      <c r="I159" s="173" t="s">
        <v>31</v>
      </c>
      <c r="J159" s="172">
        <f>1.28*2484.9</f>
        <v>3180.672</v>
      </c>
    </row>
    <row r="160" spans="1:10" ht="12.75">
      <c r="A160" s="265"/>
      <c r="B160" s="166"/>
      <c r="C160" s="153"/>
      <c r="D160" s="155"/>
      <c r="E160" s="153"/>
      <c r="F160" s="159"/>
      <c r="G160" s="153"/>
      <c r="H160" s="158"/>
      <c r="I160" s="173" t="s">
        <v>32</v>
      </c>
      <c r="J160" s="172">
        <f>2.78*2484.9</f>
        <v>6908.022</v>
      </c>
    </row>
    <row r="161" spans="1:10" ht="22.5" customHeight="1">
      <c r="A161" s="265"/>
      <c r="B161" s="154"/>
      <c r="C161" s="155"/>
      <c r="D161" s="155"/>
      <c r="E161" s="155"/>
      <c r="F161" s="154"/>
      <c r="G161" s="155"/>
      <c r="H161" s="156"/>
      <c r="I161" s="132" t="s">
        <v>106</v>
      </c>
      <c r="J161" s="131">
        <v>5054</v>
      </c>
    </row>
    <row r="162" spans="1:10" ht="24">
      <c r="A162" s="265"/>
      <c r="B162" s="154"/>
      <c r="C162" s="155"/>
      <c r="D162" s="155"/>
      <c r="E162" s="155"/>
      <c r="F162" s="154"/>
      <c r="G162" s="155"/>
      <c r="H162" s="156"/>
      <c r="I162" s="132" t="s">
        <v>107</v>
      </c>
      <c r="J162" s="133">
        <v>1114</v>
      </c>
    </row>
    <row r="163" spans="1:10" ht="12.75">
      <c r="A163" s="265"/>
      <c r="B163" s="154"/>
      <c r="C163" s="155"/>
      <c r="D163" s="155"/>
      <c r="E163" s="155"/>
      <c r="F163" s="154"/>
      <c r="G163" s="155"/>
      <c r="H163" s="156"/>
      <c r="I163" s="130" t="s">
        <v>100</v>
      </c>
      <c r="J163" s="133">
        <v>10</v>
      </c>
    </row>
    <row r="164" spans="1:10" ht="12.75">
      <c r="A164" s="265"/>
      <c r="B164" s="154"/>
      <c r="C164" s="155"/>
      <c r="D164" s="155"/>
      <c r="E164" s="155"/>
      <c r="F164" s="154"/>
      <c r="G164" s="155"/>
      <c r="H164" s="156"/>
      <c r="I164" s="135" t="s">
        <v>101</v>
      </c>
      <c r="J164" s="139">
        <v>59977</v>
      </c>
    </row>
    <row r="165" spans="1:10" ht="12.75" customHeight="1" thickBot="1">
      <c r="A165" s="266"/>
      <c r="B165" s="163"/>
      <c r="C165" s="164"/>
      <c r="D165" s="164"/>
      <c r="E165" s="164"/>
      <c r="F165" s="163"/>
      <c r="G165" s="164"/>
      <c r="H165" s="165"/>
      <c r="I165" s="122" t="s">
        <v>49</v>
      </c>
      <c r="J165" s="134">
        <v>2245</v>
      </c>
    </row>
    <row r="166" spans="1:10" ht="13.5" thickBot="1">
      <c r="A166" s="264" t="s">
        <v>18</v>
      </c>
      <c r="B166" s="145">
        <f>18.71*2484.9022</f>
        <v>46492.520162</v>
      </c>
      <c r="C166" s="146">
        <f>E166-B166</f>
        <v>-3277.420162000002</v>
      </c>
      <c r="D166" s="128"/>
      <c r="E166" s="146">
        <v>43215.1</v>
      </c>
      <c r="F166" s="129">
        <f>B166*1</f>
        <v>46492.520162</v>
      </c>
      <c r="G166" s="149">
        <f>(2.494+5.69+0.34+2.17)*2484.9</f>
        <v>26573.520600000003</v>
      </c>
      <c r="H166" s="146">
        <f>F166-G166+C166</f>
        <v>16641.579399999995</v>
      </c>
      <c r="I166" s="177" t="s">
        <v>29</v>
      </c>
      <c r="J166" s="171">
        <f>1.15*2484.9</f>
        <v>2857.6349999999998</v>
      </c>
    </row>
    <row r="167" spans="1:10" ht="12.75">
      <c r="A167" s="265"/>
      <c r="B167" s="166"/>
      <c r="C167" s="153"/>
      <c r="D167" s="155"/>
      <c r="E167" s="153"/>
      <c r="F167" s="159"/>
      <c r="G167" s="153"/>
      <c r="H167" s="158"/>
      <c r="I167" s="173" t="s">
        <v>31</v>
      </c>
      <c r="J167" s="172">
        <f>1.28*2484.9</f>
        <v>3180.672</v>
      </c>
    </row>
    <row r="168" spans="1:10" ht="12.75">
      <c r="A168" s="265"/>
      <c r="B168" s="166"/>
      <c r="C168" s="153"/>
      <c r="D168" s="155"/>
      <c r="E168" s="153"/>
      <c r="F168" s="159"/>
      <c r="G168" s="153"/>
      <c r="H168" s="158"/>
      <c r="I168" s="173" t="s">
        <v>32</v>
      </c>
      <c r="J168" s="172">
        <f>2.78*2484.9</f>
        <v>6908.022</v>
      </c>
    </row>
    <row r="169" spans="1:10" ht="15" customHeight="1">
      <c r="A169" s="265"/>
      <c r="B169" s="166"/>
      <c r="C169" s="153"/>
      <c r="D169" s="155"/>
      <c r="E169" s="153"/>
      <c r="F169" s="159"/>
      <c r="G169" s="153"/>
      <c r="H169" s="158"/>
      <c r="I169" s="174" t="s">
        <v>92</v>
      </c>
      <c r="J169" s="139">
        <v>209</v>
      </c>
    </row>
    <row r="170" spans="1:10" ht="12.75">
      <c r="A170" s="265"/>
      <c r="B170" s="166"/>
      <c r="C170" s="153"/>
      <c r="D170" s="155"/>
      <c r="E170" s="153"/>
      <c r="F170" s="159"/>
      <c r="G170" s="153"/>
      <c r="H170" s="158"/>
      <c r="I170" s="173" t="s">
        <v>102</v>
      </c>
      <c r="J170" s="139">
        <v>2000</v>
      </c>
    </row>
    <row r="171" spans="1:10" ht="12.75">
      <c r="A171" s="265"/>
      <c r="B171" s="166"/>
      <c r="C171" s="153"/>
      <c r="D171" s="155"/>
      <c r="E171" s="153"/>
      <c r="F171" s="159"/>
      <c r="G171" s="153"/>
      <c r="H171" s="158"/>
      <c r="I171" s="174" t="s">
        <v>103</v>
      </c>
      <c r="J171" s="139">
        <v>59977</v>
      </c>
    </row>
    <row r="172" spans="1:10" ht="12.75">
      <c r="A172" s="265"/>
      <c r="B172" s="166"/>
      <c r="C172" s="153"/>
      <c r="D172" s="155"/>
      <c r="E172" s="153"/>
      <c r="F172" s="159"/>
      <c r="G172" s="153"/>
      <c r="H172" s="158"/>
      <c r="I172" s="170" t="s">
        <v>104</v>
      </c>
      <c r="J172" s="180">
        <v>12104</v>
      </c>
    </row>
    <row r="173" spans="1:10" ht="24">
      <c r="A173" s="265"/>
      <c r="B173" s="166"/>
      <c r="C173" s="153"/>
      <c r="D173" s="155"/>
      <c r="E173" s="153"/>
      <c r="F173" s="159"/>
      <c r="G173" s="153"/>
      <c r="H173" s="158"/>
      <c r="I173" s="141" t="s">
        <v>112</v>
      </c>
      <c r="J173" s="180">
        <v>5209.4</v>
      </c>
    </row>
    <row r="174" spans="1:16" ht="24">
      <c r="A174" s="265"/>
      <c r="B174" s="166"/>
      <c r="C174" s="153"/>
      <c r="D174" s="155"/>
      <c r="E174" s="153"/>
      <c r="F174" s="159"/>
      <c r="G174" s="153"/>
      <c r="H174" s="158"/>
      <c r="I174" s="174" t="s">
        <v>93</v>
      </c>
      <c r="J174" s="180">
        <v>863</v>
      </c>
      <c r="P174" s="187"/>
    </row>
    <row r="175" spans="1:10" ht="13.5" customHeight="1" thickBot="1">
      <c r="A175" s="266"/>
      <c r="B175" s="167"/>
      <c r="C175" s="160"/>
      <c r="D175" s="164"/>
      <c r="E175" s="160"/>
      <c r="F175" s="162"/>
      <c r="G175" s="160"/>
      <c r="H175" s="161"/>
      <c r="I175" s="122" t="s">
        <v>49</v>
      </c>
      <c r="J175" s="134">
        <v>2245</v>
      </c>
    </row>
    <row r="176" spans="1:10" ht="13.5" thickBot="1">
      <c r="A176" s="264" t="s">
        <v>19</v>
      </c>
      <c r="B176" s="145">
        <f>18.71*2484.9022</f>
        <v>46492.520162</v>
      </c>
      <c r="C176" s="146">
        <f>E176-B176</f>
        <v>-7280.240162000002</v>
      </c>
      <c r="D176" s="128"/>
      <c r="E176" s="146">
        <v>39212.28</v>
      </c>
      <c r="F176" s="129">
        <f>B176*1</f>
        <v>46492.520162</v>
      </c>
      <c r="G176" s="149">
        <f>(2.494+5.69+0.34+2.17)*2484.9</f>
        <v>26573.520600000003</v>
      </c>
      <c r="H176" s="146">
        <f>F176-G176+C176</f>
        <v>12638.759399999995</v>
      </c>
      <c r="I176" s="177" t="s">
        <v>29</v>
      </c>
      <c r="J176" s="171">
        <f>1.15*2484.9</f>
        <v>2857.6349999999998</v>
      </c>
    </row>
    <row r="177" spans="1:10" ht="12.75">
      <c r="A177" s="265"/>
      <c r="B177" s="166"/>
      <c r="C177" s="153"/>
      <c r="D177" s="155"/>
      <c r="E177" s="153"/>
      <c r="F177" s="159"/>
      <c r="G177" s="153"/>
      <c r="H177" s="158"/>
      <c r="I177" s="173" t="s">
        <v>31</v>
      </c>
      <c r="J177" s="172">
        <f>1.28*2484.9</f>
        <v>3180.672</v>
      </c>
    </row>
    <row r="178" spans="1:10" ht="12.75">
      <c r="A178" s="265"/>
      <c r="B178" s="166"/>
      <c r="C178" s="153"/>
      <c r="D178" s="155"/>
      <c r="E178" s="153"/>
      <c r="F178" s="159"/>
      <c r="G178" s="153"/>
      <c r="H178" s="158"/>
      <c r="I178" s="173" t="s">
        <v>32</v>
      </c>
      <c r="J178" s="172">
        <f>2.78*2484.9</f>
        <v>6908.022</v>
      </c>
    </row>
    <row r="179" spans="1:10" ht="24">
      <c r="A179" s="265"/>
      <c r="B179" s="124"/>
      <c r="C179" s="123"/>
      <c r="D179" s="123" t="s">
        <v>24</v>
      </c>
      <c r="E179" s="123"/>
      <c r="F179" s="154"/>
      <c r="G179" s="155"/>
      <c r="H179" s="156"/>
      <c r="I179" s="170" t="s">
        <v>119</v>
      </c>
      <c r="J179" s="131">
        <v>5043.3</v>
      </c>
    </row>
    <row r="180" spans="1:10" ht="14.25" customHeight="1">
      <c r="A180" s="265"/>
      <c r="B180" s="124"/>
      <c r="C180" s="123"/>
      <c r="D180" s="123"/>
      <c r="E180" s="123"/>
      <c r="F180" s="154"/>
      <c r="G180" s="155"/>
      <c r="H180" s="156"/>
      <c r="I180" s="170" t="s">
        <v>108</v>
      </c>
      <c r="J180" s="131">
        <v>313</v>
      </c>
    </row>
    <row r="181" spans="1:10" ht="13.5" thickBot="1">
      <c r="A181" s="266"/>
      <c r="B181" s="184"/>
      <c r="C181" s="185"/>
      <c r="D181" s="185"/>
      <c r="E181" s="185"/>
      <c r="F181" s="163"/>
      <c r="G181" s="164"/>
      <c r="H181" s="165"/>
      <c r="I181" s="83" t="s">
        <v>109</v>
      </c>
      <c r="J181" s="186">
        <v>1197</v>
      </c>
    </row>
    <row r="182" spans="1:10" ht="13.5" thickBot="1">
      <c r="A182" s="264" t="s">
        <v>20</v>
      </c>
      <c r="B182" s="145">
        <f>18.71*2484.9022</f>
        <v>46492.520162</v>
      </c>
      <c r="C182" s="146">
        <f>E182-B182</f>
        <v>14163.359837999997</v>
      </c>
      <c r="D182" s="128"/>
      <c r="E182" s="146">
        <v>60655.88</v>
      </c>
      <c r="F182" s="129">
        <f>B182*1</f>
        <v>46492.520162</v>
      </c>
      <c r="G182" s="149">
        <f>(2.494+5.69+0.34+2.17)*2484.9</f>
        <v>26573.520600000003</v>
      </c>
      <c r="H182" s="146">
        <f>F182-G182+C182</f>
        <v>34082.359399999994</v>
      </c>
      <c r="I182" s="177" t="s">
        <v>29</v>
      </c>
      <c r="J182" s="171">
        <f>1.15*2484.9</f>
        <v>2857.6349999999998</v>
      </c>
    </row>
    <row r="183" spans="1:10" ht="12.75">
      <c r="A183" s="265"/>
      <c r="B183" s="166"/>
      <c r="C183" s="153"/>
      <c r="D183" s="155"/>
      <c r="E183" s="153"/>
      <c r="F183" s="159"/>
      <c r="G183" s="153"/>
      <c r="H183" s="158"/>
      <c r="I183" s="173" t="s">
        <v>31</v>
      </c>
      <c r="J183" s="172">
        <f>1.28*2484.9</f>
        <v>3180.672</v>
      </c>
    </row>
    <row r="184" spans="1:10" ht="12.75">
      <c r="A184" s="265"/>
      <c r="B184" s="166"/>
      <c r="C184" s="153"/>
      <c r="D184" s="155"/>
      <c r="E184" s="153"/>
      <c r="F184" s="159"/>
      <c r="G184" s="153"/>
      <c r="H184" s="158"/>
      <c r="I184" s="173" t="s">
        <v>32</v>
      </c>
      <c r="J184" s="172">
        <f>2.78*2484.9</f>
        <v>6908.022</v>
      </c>
    </row>
    <row r="185" spans="1:10" ht="24">
      <c r="A185" s="265"/>
      <c r="B185" s="166"/>
      <c r="C185" s="153"/>
      <c r="D185" s="155"/>
      <c r="E185" s="153"/>
      <c r="F185" s="159"/>
      <c r="G185" s="153"/>
      <c r="H185" s="158"/>
      <c r="I185" s="170" t="s">
        <v>117</v>
      </c>
      <c r="J185" s="139">
        <f>6732-440</f>
        <v>6292</v>
      </c>
    </row>
    <row r="186" spans="1:10" ht="12.75">
      <c r="A186" s="265"/>
      <c r="B186" s="166"/>
      <c r="C186" s="153"/>
      <c r="D186" s="155"/>
      <c r="E186" s="153"/>
      <c r="F186" s="159"/>
      <c r="G186" s="153"/>
      <c r="H186" s="158"/>
      <c r="I186" s="137" t="s">
        <v>111</v>
      </c>
      <c r="J186" s="139">
        <v>1497</v>
      </c>
    </row>
    <row r="187" spans="1:10" ht="24">
      <c r="A187" s="265"/>
      <c r="B187" s="166"/>
      <c r="C187" s="153"/>
      <c r="D187" s="155"/>
      <c r="E187" s="153"/>
      <c r="F187" s="159"/>
      <c r="G187" s="153"/>
      <c r="H187" s="158"/>
      <c r="I187" s="136" t="s">
        <v>110</v>
      </c>
      <c r="J187" s="138">
        <v>2267</v>
      </c>
    </row>
    <row r="188" spans="1:10" ht="24">
      <c r="A188" s="265"/>
      <c r="B188" s="166"/>
      <c r="C188" s="153"/>
      <c r="D188" s="155"/>
      <c r="E188" s="153"/>
      <c r="F188" s="159"/>
      <c r="G188" s="153"/>
      <c r="H188" s="158"/>
      <c r="I188" s="143" t="s">
        <v>113</v>
      </c>
      <c r="J188" s="176">
        <v>93</v>
      </c>
    </row>
    <row r="189" spans="1:10" ht="12.75">
      <c r="A189" s="265"/>
      <c r="B189" s="166"/>
      <c r="C189" s="153"/>
      <c r="D189" s="155"/>
      <c r="E189" s="153"/>
      <c r="F189" s="159"/>
      <c r="G189" s="153"/>
      <c r="H189" s="158"/>
      <c r="I189" s="175" t="s">
        <v>114</v>
      </c>
      <c r="J189" s="144">
        <v>320</v>
      </c>
    </row>
    <row r="190" spans="1:10" ht="24">
      <c r="A190" s="265"/>
      <c r="B190" s="166"/>
      <c r="C190" s="153"/>
      <c r="D190" s="155"/>
      <c r="E190" s="153"/>
      <c r="F190" s="159"/>
      <c r="G190" s="153"/>
      <c r="H190" s="158"/>
      <c r="I190" s="174" t="s">
        <v>115</v>
      </c>
      <c r="J190" s="176">
        <v>200</v>
      </c>
    </row>
    <row r="191" spans="1:10" ht="24.75" thickBot="1">
      <c r="A191" s="265"/>
      <c r="B191" s="166"/>
      <c r="C191" s="153"/>
      <c r="D191" s="155"/>
      <c r="E191" s="153"/>
      <c r="F191" s="159"/>
      <c r="G191" s="153"/>
      <c r="H191" s="158"/>
      <c r="I191" s="143" t="s">
        <v>72</v>
      </c>
      <c r="J191" s="144">
        <v>2744</v>
      </c>
    </row>
    <row r="192" spans="1:10" ht="24.75" hidden="1" thickBot="1">
      <c r="A192" s="266"/>
      <c r="B192" s="113"/>
      <c r="C192" s="114"/>
      <c r="D192" s="114"/>
      <c r="E192" s="114"/>
      <c r="F192" s="115"/>
      <c r="G192" s="116"/>
      <c r="H192" s="117"/>
      <c r="I192" s="112" t="s">
        <v>66</v>
      </c>
      <c r="J192" s="111"/>
    </row>
    <row r="193" spans="1:10" ht="13.5" thickBot="1">
      <c r="A193" s="7" t="s">
        <v>21</v>
      </c>
      <c r="B193" s="23">
        <f>SUM(B104:B182)</f>
        <v>542404.4628179999</v>
      </c>
      <c r="C193" s="21">
        <f>SUM(C104:C182)</f>
        <v>93.44718199996714</v>
      </c>
      <c r="D193" s="21"/>
      <c r="E193" s="23">
        <f>SUM(E104:E182)</f>
        <v>542497.91</v>
      </c>
      <c r="F193" s="41">
        <f>SUM(F104:F182)</f>
        <v>542404.4628179999</v>
      </c>
      <c r="G193" s="41">
        <f>SUM(G106:G182)</f>
        <v>290345.65559999994</v>
      </c>
      <c r="H193" s="24">
        <f>SUM(H106:H182)</f>
        <v>252152.25439999995</v>
      </c>
      <c r="I193" s="10"/>
      <c r="J193" s="8"/>
    </row>
    <row r="194" spans="1:10" ht="13.5" thickBot="1">
      <c r="A194" s="6"/>
      <c r="B194" s="37"/>
      <c r="C194" s="38"/>
      <c r="D194" s="38"/>
      <c r="E194" s="39"/>
      <c r="F194" s="40"/>
      <c r="G194" s="40"/>
      <c r="H194" s="40"/>
      <c r="I194" s="11" t="s">
        <v>22</v>
      </c>
      <c r="J194" s="18">
        <f>SUM(J106:J192)</f>
        <v>480748.9860000001</v>
      </c>
    </row>
    <row r="195" spans="1:10" ht="13.5" thickBot="1">
      <c r="A195" s="4"/>
      <c r="B195" s="1"/>
      <c r="C195" s="2"/>
      <c r="D195" s="2"/>
      <c r="E195" s="3"/>
      <c r="F195" s="302"/>
      <c r="G195" s="303"/>
      <c r="H195" s="303"/>
      <c r="I195" s="304"/>
      <c r="J195" s="189"/>
    </row>
    <row r="196" spans="9:10" ht="13.5" thickBot="1">
      <c r="I196" s="9" t="s">
        <v>76</v>
      </c>
      <c r="J196" s="19">
        <f>H193+J105-J194</f>
        <v>-181588.88360000012</v>
      </c>
    </row>
    <row r="217" spans="1:10" ht="21.75" customHeight="1">
      <c r="A217" s="273" t="s">
        <v>121</v>
      </c>
      <c r="B217" s="273"/>
      <c r="C217" s="273"/>
      <c r="D217" s="273"/>
      <c r="E217" s="273"/>
      <c r="F217" s="273"/>
      <c r="G217" s="273"/>
      <c r="H217" s="273"/>
      <c r="I217" s="273"/>
      <c r="J217" s="273"/>
    </row>
    <row r="218" spans="1:10" ht="25.5" customHeight="1" thickBot="1">
      <c r="A218" s="274" t="s">
        <v>25</v>
      </c>
      <c r="B218" s="274"/>
      <c r="C218" s="274"/>
      <c r="D218" s="274"/>
      <c r="E218" s="274"/>
      <c r="F218" s="274"/>
      <c r="G218" s="274"/>
      <c r="H218" s="274"/>
      <c r="I218" s="274"/>
      <c r="J218" s="274"/>
    </row>
    <row r="219" spans="1:10" ht="13.5" thickBot="1">
      <c r="A219" s="290"/>
      <c r="B219" s="293" t="s">
        <v>23</v>
      </c>
      <c r="C219" s="294"/>
      <c r="D219" s="294"/>
      <c r="E219" s="295"/>
      <c r="F219" s="293" t="s">
        <v>27</v>
      </c>
      <c r="G219" s="294"/>
      <c r="H219" s="294"/>
      <c r="I219" s="294"/>
      <c r="J219" s="295"/>
    </row>
    <row r="220" spans="1:10" ht="13.5" thickBot="1">
      <c r="A220" s="291"/>
      <c r="B220" s="283" t="s">
        <v>0</v>
      </c>
      <c r="C220" s="296" t="s">
        <v>75</v>
      </c>
      <c r="D220" s="283" t="s">
        <v>1</v>
      </c>
      <c r="E220" s="283" t="s">
        <v>2</v>
      </c>
      <c r="F220" s="283" t="s">
        <v>3</v>
      </c>
      <c r="G220" s="283" t="s">
        <v>4</v>
      </c>
      <c r="H220" s="283" t="s">
        <v>5</v>
      </c>
      <c r="I220" s="285" t="s">
        <v>6</v>
      </c>
      <c r="J220" s="286"/>
    </row>
    <row r="221" spans="1:10" ht="35.25" customHeight="1" thickBot="1">
      <c r="A221" s="292"/>
      <c r="B221" s="284"/>
      <c r="C221" s="297"/>
      <c r="D221" s="284"/>
      <c r="E221" s="284"/>
      <c r="F221" s="284"/>
      <c r="G221" s="284"/>
      <c r="H221" s="284"/>
      <c r="I221" s="263" t="s">
        <v>7</v>
      </c>
      <c r="J221" s="263" t="s">
        <v>8</v>
      </c>
    </row>
    <row r="222" spans="1:10" ht="17.25" customHeight="1" thickBot="1">
      <c r="A222" s="211" t="s">
        <v>122</v>
      </c>
      <c r="B222" s="287"/>
      <c r="C222" s="288"/>
      <c r="D222" s="288"/>
      <c r="E222" s="289"/>
      <c r="F222" s="212"/>
      <c r="G222" s="213"/>
      <c r="H222" s="213"/>
      <c r="I222" s="214" t="s">
        <v>123</v>
      </c>
      <c r="J222" s="215">
        <f>J196</f>
        <v>-181588.88360000012</v>
      </c>
    </row>
    <row r="223" spans="1:10" ht="17.25" customHeight="1" thickBot="1">
      <c r="A223" s="264" t="s">
        <v>9</v>
      </c>
      <c r="B223" s="218">
        <f>18.71*2484.9022</f>
        <v>46492.520162</v>
      </c>
      <c r="C223" s="219">
        <f>E223-B223</f>
        <v>-10225.880162000001</v>
      </c>
      <c r="D223" s="223"/>
      <c r="E223" s="219">
        <v>36266.64</v>
      </c>
      <c r="F223" s="222">
        <f>B223*1</f>
        <v>46492.520162</v>
      </c>
      <c r="G223" s="223">
        <f>(2.494+5.69+0.34+2.17)*2484.9</f>
        <v>26573.520600000003</v>
      </c>
      <c r="H223" s="219">
        <f>F223-G223+C223</f>
        <v>9693.119399999996</v>
      </c>
      <c r="I223" s="224" t="s">
        <v>32</v>
      </c>
      <c r="J223" s="171">
        <f>2.78*2484.9+0.99*2484.9</f>
        <v>9368.073</v>
      </c>
    </row>
    <row r="224" spans="1:10" ht="14.25" customHeight="1">
      <c r="A224" s="265"/>
      <c r="B224" s="225"/>
      <c r="C224" s="226"/>
      <c r="D224" s="226"/>
      <c r="E224" s="226"/>
      <c r="F224" s="227"/>
      <c r="G224" s="228"/>
      <c r="H224" s="229"/>
      <c r="I224" s="217" t="s">
        <v>31</v>
      </c>
      <c r="J224" s="172">
        <f>1.28*2484.9</f>
        <v>3180.672</v>
      </c>
    </row>
    <row r="225" spans="1:10" ht="24.75" thickBot="1">
      <c r="A225" s="265"/>
      <c r="B225" s="225"/>
      <c r="C225" s="226"/>
      <c r="D225" s="226"/>
      <c r="E225" s="226"/>
      <c r="F225" s="227"/>
      <c r="G225" s="228"/>
      <c r="H225" s="229"/>
      <c r="I225" s="209" t="s">
        <v>124</v>
      </c>
      <c r="J225" s="139">
        <v>1497</v>
      </c>
    </row>
    <row r="226" spans="1:10" ht="14.25" customHeight="1" thickBot="1">
      <c r="A226" s="264" t="s">
        <v>10</v>
      </c>
      <c r="B226" s="218">
        <f>18.71*2484.9022</f>
        <v>46492.520162</v>
      </c>
      <c r="C226" s="219">
        <f>E226-B226</f>
        <v>12287.149837999998</v>
      </c>
      <c r="D226" s="230"/>
      <c r="E226" s="219">
        <v>58779.67</v>
      </c>
      <c r="F226" s="222">
        <f>B226*1</f>
        <v>46492.520162</v>
      </c>
      <c r="G226" s="223">
        <f>(2.494+5.69+0.34+2.17)*2484.9</f>
        <v>26573.520600000003</v>
      </c>
      <c r="H226" s="219">
        <f>F226-G226+C226</f>
        <v>32206.149399999995</v>
      </c>
      <c r="I226" s="224" t="s">
        <v>32</v>
      </c>
      <c r="J226" s="171">
        <f>2.78*2484.9+0.99*2484.9</f>
        <v>9368.073</v>
      </c>
    </row>
    <row r="227" spans="1:10" ht="14.25" customHeight="1">
      <c r="A227" s="270"/>
      <c r="B227" s="231"/>
      <c r="C227" s="232"/>
      <c r="D227" s="232"/>
      <c r="E227" s="233"/>
      <c r="F227" s="227"/>
      <c r="G227" s="228"/>
      <c r="H227" s="229"/>
      <c r="I227" s="217" t="s">
        <v>31</v>
      </c>
      <c r="J227" s="172">
        <f>1.28*2484.9</f>
        <v>3180.672</v>
      </c>
    </row>
    <row r="228" spans="1:10" ht="26.25" customHeight="1">
      <c r="A228" s="270"/>
      <c r="B228" s="234"/>
      <c r="C228" s="226"/>
      <c r="D228" s="226"/>
      <c r="E228" s="229"/>
      <c r="F228" s="227"/>
      <c r="G228" s="228"/>
      <c r="H228" s="229"/>
      <c r="I228" s="217" t="s">
        <v>168</v>
      </c>
      <c r="J228" s="139">
        <v>1007</v>
      </c>
    </row>
    <row r="229" spans="1:10" ht="25.5" customHeight="1">
      <c r="A229" s="270"/>
      <c r="B229" s="234"/>
      <c r="C229" s="226"/>
      <c r="D229" s="226"/>
      <c r="E229" s="229"/>
      <c r="F229" s="227"/>
      <c r="G229" s="228"/>
      <c r="H229" s="229"/>
      <c r="I229" s="217" t="s">
        <v>124</v>
      </c>
      <c r="J229" s="139">
        <v>1497</v>
      </c>
    </row>
    <row r="230" spans="1:10" ht="13.5" customHeight="1">
      <c r="A230" s="270"/>
      <c r="B230" s="234"/>
      <c r="C230" s="226"/>
      <c r="D230" s="226"/>
      <c r="E230" s="229"/>
      <c r="F230" s="227"/>
      <c r="G230" s="228"/>
      <c r="H230" s="229"/>
      <c r="I230" s="210" t="s">
        <v>125</v>
      </c>
      <c r="J230" s="139">
        <v>510</v>
      </c>
    </row>
    <row r="231" spans="1:10" ht="14.25" customHeight="1" thickBot="1">
      <c r="A231" s="270"/>
      <c r="B231" s="234"/>
      <c r="C231" s="226"/>
      <c r="D231" s="226"/>
      <c r="E231" s="229"/>
      <c r="F231" s="227"/>
      <c r="G231" s="228"/>
      <c r="H231" s="229"/>
      <c r="I231" s="209" t="s">
        <v>153</v>
      </c>
      <c r="J231" s="139">
        <v>510</v>
      </c>
    </row>
    <row r="232" spans="1:10" ht="16.5" customHeight="1" thickBot="1">
      <c r="A232" s="264" t="s">
        <v>11</v>
      </c>
      <c r="B232" s="218">
        <f>18.71*2484.9022</f>
        <v>46492.520162</v>
      </c>
      <c r="C232" s="219">
        <f>E232-B232</f>
        <v>-8969.230162</v>
      </c>
      <c r="D232" s="230"/>
      <c r="E232" s="219">
        <v>37523.29</v>
      </c>
      <c r="F232" s="222">
        <f>B232*1</f>
        <v>46492.520162</v>
      </c>
      <c r="G232" s="223">
        <f>(2.494+5.69+0.34+2.17)*2484.9</f>
        <v>26573.520600000003</v>
      </c>
      <c r="H232" s="219">
        <f>F232-G232+C232</f>
        <v>10949.769399999997</v>
      </c>
      <c r="I232" s="224" t="s">
        <v>32</v>
      </c>
      <c r="J232" s="171">
        <f>2.78*2484.9+0.99*2484.9</f>
        <v>9368.073</v>
      </c>
    </row>
    <row r="233" spans="1:10" ht="12.75">
      <c r="A233" s="265"/>
      <c r="B233" s="225"/>
      <c r="C233" s="226"/>
      <c r="D233" s="226"/>
      <c r="E233" s="226"/>
      <c r="F233" s="227"/>
      <c r="G233" s="228"/>
      <c r="H233" s="229"/>
      <c r="I233" s="217" t="s">
        <v>31</v>
      </c>
      <c r="J233" s="172">
        <f>1.28*2484.9</f>
        <v>3180.672</v>
      </c>
    </row>
    <row r="234" spans="1:10" ht="15" customHeight="1">
      <c r="A234" s="265"/>
      <c r="B234" s="225"/>
      <c r="C234" s="226"/>
      <c r="D234" s="226"/>
      <c r="E234" s="226"/>
      <c r="F234" s="227"/>
      <c r="G234" s="228"/>
      <c r="H234" s="229"/>
      <c r="I234" s="217" t="s">
        <v>154</v>
      </c>
      <c r="J234" s="139">
        <f>1800+9000</f>
        <v>10800</v>
      </c>
    </row>
    <row r="235" spans="1:10" ht="25.5" customHeight="1">
      <c r="A235" s="265"/>
      <c r="B235" s="225"/>
      <c r="C235" s="226"/>
      <c r="D235" s="226"/>
      <c r="E235" s="226"/>
      <c r="F235" s="227"/>
      <c r="G235" s="228"/>
      <c r="H235" s="229"/>
      <c r="I235" s="210" t="s">
        <v>126</v>
      </c>
      <c r="J235" s="180">
        <v>1984</v>
      </c>
    </row>
    <row r="236" spans="1:10" ht="14.25" customHeight="1">
      <c r="A236" s="265"/>
      <c r="B236" s="225"/>
      <c r="C236" s="226"/>
      <c r="D236" s="226"/>
      <c r="E236" s="226"/>
      <c r="F236" s="227"/>
      <c r="G236" s="228"/>
      <c r="H236" s="229"/>
      <c r="I236" s="210" t="s">
        <v>155</v>
      </c>
      <c r="J236" s="180">
        <v>5100</v>
      </c>
    </row>
    <row r="237" spans="1:10" ht="24">
      <c r="A237" s="265"/>
      <c r="B237" s="225"/>
      <c r="C237" s="226"/>
      <c r="D237" s="226"/>
      <c r="E237" s="226"/>
      <c r="F237" s="227"/>
      <c r="G237" s="228"/>
      <c r="H237" s="229"/>
      <c r="I237" s="217" t="s">
        <v>156</v>
      </c>
      <c r="J237" s="180">
        <v>460</v>
      </c>
    </row>
    <row r="238" spans="1:10" ht="14.25" customHeight="1">
      <c r="A238" s="265"/>
      <c r="B238" s="225"/>
      <c r="C238" s="226"/>
      <c r="D238" s="226"/>
      <c r="E238" s="226"/>
      <c r="F238" s="227"/>
      <c r="G238" s="228"/>
      <c r="H238" s="229"/>
      <c r="I238" s="217" t="s">
        <v>157</v>
      </c>
      <c r="J238" s="180">
        <v>163</v>
      </c>
    </row>
    <row r="239" spans="1:10" ht="15.75" customHeight="1">
      <c r="A239" s="265"/>
      <c r="B239" s="225"/>
      <c r="C239" s="226"/>
      <c r="D239" s="226"/>
      <c r="E239" s="226"/>
      <c r="F239" s="227"/>
      <c r="G239" s="228"/>
      <c r="H239" s="229"/>
      <c r="I239" s="217" t="s">
        <v>158</v>
      </c>
      <c r="J239" s="180">
        <v>61.9</v>
      </c>
    </row>
    <row r="240" spans="1:10" ht="14.25" customHeight="1">
      <c r="A240" s="265"/>
      <c r="B240" s="225"/>
      <c r="C240" s="226"/>
      <c r="D240" s="226"/>
      <c r="E240" s="226"/>
      <c r="F240" s="227"/>
      <c r="G240" s="228"/>
      <c r="H240" s="229"/>
      <c r="I240" s="217" t="s">
        <v>159</v>
      </c>
      <c r="J240" s="180">
        <v>20</v>
      </c>
    </row>
    <row r="241" spans="1:10" ht="24">
      <c r="A241" s="265"/>
      <c r="B241" s="225"/>
      <c r="C241" s="226"/>
      <c r="D241" s="226"/>
      <c r="E241" s="226"/>
      <c r="F241" s="227"/>
      <c r="G241" s="228"/>
      <c r="H241" s="229"/>
      <c r="I241" s="188" t="s">
        <v>160</v>
      </c>
      <c r="J241" s="172">
        <f>1.5*643.6</f>
        <v>965.4000000000001</v>
      </c>
    </row>
    <row r="242" spans="1:10" ht="12.75">
      <c r="A242" s="265"/>
      <c r="B242" s="225"/>
      <c r="C242" s="226"/>
      <c r="D242" s="226"/>
      <c r="E242" s="226"/>
      <c r="F242" s="227"/>
      <c r="G242" s="228"/>
      <c r="H242" s="229"/>
      <c r="I242" s="217" t="s">
        <v>127</v>
      </c>
      <c r="J242" s="106">
        <v>510</v>
      </c>
    </row>
    <row r="243" spans="1:10" ht="24.75" thickBot="1">
      <c r="A243" s="265"/>
      <c r="B243" s="225"/>
      <c r="C243" s="226"/>
      <c r="D243" s="226"/>
      <c r="E243" s="226"/>
      <c r="F243" s="227"/>
      <c r="G243" s="228"/>
      <c r="H243" s="229"/>
      <c r="I243" s="209" t="s">
        <v>128</v>
      </c>
      <c r="J243" s="203">
        <v>748</v>
      </c>
    </row>
    <row r="244" spans="1:10" ht="15" customHeight="1" thickBot="1">
      <c r="A244" s="264" t="s">
        <v>12</v>
      </c>
      <c r="B244" s="218">
        <f>18.71*2484.9022</f>
        <v>46492.520162</v>
      </c>
      <c r="C244" s="219">
        <f>E244-B244</f>
        <v>3371.999837999996</v>
      </c>
      <c r="D244" s="235"/>
      <c r="E244" s="219">
        <v>49864.52</v>
      </c>
      <c r="F244" s="222">
        <f>B244*1</f>
        <v>46492.520162</v>
      </c>
      <c r="G244" s="223">
        <f>(2.494+5.69+0.34+2.17)*2484.9</f>
        <v>26573.520600000003</v>
      </c>
      <c r="H244" s="219">
        <f>F244-G244+C244</f>
        <v>23290.999399999993</v>
      </c>
      <c r="I244" s="224" t="s">
        <v>32</v>
      </c>
      <c r="J244" s="171">
        <f>2.78*2484.9+0.99*2484.9</f>
        <v>9368.073</v>
      </c>
    </row>
    <row r="245" spans="1:10" ht="13.5" customHeight="1">
      <c r="A245" s="265"/>
      <c r="B245" s="225"/>
      <c r="C245" s="228"/>
      <c r="D245" s="236"/>
      <c r="E245" s="228"/>
      <c r="F245" s="237"/>
      <c r="G245" s="228"/>
      <c r="H245" s="238"/>
      <c r="I245" s="217" t="s">
        <v>31</v>
      </c>
      <c r="J245" s="172">
        <f>1.28*2484.9</f>
        <v>3180.672</v>
      </c>
    </row>
    <row r="246" spans="1:10" ht="14.25" customHeight="1">
      <c r="A246" s="265"/>
      <c r="B246" s="239"/>
      <c r="C246" s="236"/>
      <c r="D246" s="236"/>
      <c r="E246" s="236"/>
      <c r="F246" s="239"/>
      <c r="G246" s="236"/>
      <c r="H246" s="240"/>
      <c r="I246" s="217" t="s">
        <v>169</v>
      </c>
      <c r="J246" s="139">
        <v>10</v>
      </c>
    </row>
    <row r="247" spans="1:10" ht="13.5" customHeight="1">
      <c r="A247" s="265"/>
      <c r="B247" s="239"/>
      <c r="C247" s="236"/>
      <c r="D247" s="236"/>
      <c r="E247" s="236"/>
      <c r="F247" s="239"/>
      <c r="G247" s="236"/>
      <c r="H247" s="240"/>
      <c r="I247" s="217" t="s">
        <v>89</v>
      </c>
      <c r="J247" s="139">
        <v>627.5</v>
      </c>
    </row>
    <row r="248" spans="1:10" ht="14.25" customHeight="1" thickBot="1">
      <c r="A248" s="266"/>
      <c r="B248" s="241"/>
      <c r="C248" s="242"/>
      <c r="D248" s="242"/>
      <c r="E248" s="242"/>
      <c r="F248" s="241"/>
      <c r="G248" s="242"/>
      <c r="H248" s="243"/>
      <c r="I248" s="209" t="s">
        <v>130</v>
      </c>
      <c r="J248" s="134">
        <v>2245</v>
      </c>
    </row>
    <row r="249" spans="1:10" ht="15.75" customHeight="1" thickBot="1">
      <c r="A249" s="264" t="s">
        <v>13</v>
      </c>
      <c r="B249" s="218">
        <f>18.71*2484.9022</f>
        <v>46492.520162</v>
      </c>
      <c r="C249" s="219">
        <f>E249-B249</f>
        <v>3274.079837999998</v>
      </c>
      <c r="D249" s="235"/>
      <c r="E249" s="219">
        <v>49766.6</v>
      </c>
      <c r="F249" s="222">
        <f>B249*1</f>
        <v>46492.520162</v>
      </c>
      <c r="G249" s="223">
        <f>(2.494+5.69+0.34+2.17)*2484.9</f>
        <v>26573.520600000003</v>
      </c>
      <c r="H249" s="219">
        <f>F249-G249+C249</f>
        <v>23193.079399999995</v>
      </c>
      <c r="I249" s="224" t="s">
        <v>32</v>
      </c>
      <c r="J249" s="171">
        <f>2.78*2484.9+0.99*2484.9</f>
        <v>9368.073</v>
      </c>
    </row>
    <row r="250" spans="1:10" ht="15" customHeight="1">
      <c r="A250" s="265"/>
      <c r="B250" s="225"/>
      <c r="C250" s="228"/>
      <c r="D250" s="236"/>
      <c r="E250" s="228"/>
      <c r="F250" s="237"/>
      <c r="G250" s="228"/>
      <c r="H250" s="229"/>
      <c r="I250" s="217" t="s">
        <v>31</v>
      </c>
      <c r="J250" s="172">
        <f>1.28*2484.9</f>
        <v>3180.672</v>
      </c>
    </row>
    <row r="251" spans="1:10" ht="15.75" customHeight="1">
      <c r="A251" s="265"/>
      <c r="B251" s="225"/>
      <c r="C251" s="228"/>
      <c r="D251" s="236"/>
      <c r="E251" s="228"/>
      <c r="F251" s="237"/>
      <c r="G251" s="228"/>
      <c r="H251" s="229"/>
      <c r="I251" s="217" t="s">
        <v>89</v>
      </c>
      <c r="J251" s="139">
        <v>627.5</v>
      </c>
    </row>
    <row r="252" spans="1:10" ht="27" customHeight="1">
      <c r="A252" s="265"/>
      <c r="B252" s="225"/>
      <c r="C252" s="228"/>
      <c r="D252" s="236"/>
      <c r="E252" s="228"/>
      <c r="F252" s="237"/>
      <c r="G252" s="228"/>
      <c r="H252" s="229"/>
      <c r="I252" s="217" t="s">
        <v>161</v>
      </c>
      <c r="J252" s="139">
        <v>2835</v>
      </c>
    </row>
    <row r="253" spans="1:12" ht="26.25" customHeight="1" thickBot="1">
      <c r="A253" s="266"/>
      <c r="B253" s="241"/>
      <c r="C253" s="242"/>
      <c r="D253" s="242"/>
      <c r="E253" s="242"/>
      <c r="F253" s="241"/>
      <c r="G253" s="242"/>
      <c r="H253" s="244"/>
      <c r="I253" s="262" t="s">
        <v>129</v>
      </c>
      <c r="J253" s="134">
        <v>952</v>
      </c>
      <c r="K253" s="204"/>
      <c r="L253" s="205"/>
    </row>
    <row r="254" spans="1:12" ht="14.25" customHeight="1" thickBot="1">
      <c r="A254" s="264" t="s">
        <v>14</v>
      </c>
      <c r="B254" s="218">
        <f>18.71*2484.9022</f>
        <v>46492.520162</v>
      </c>
      <c r="C254" s="219">
        <f>E254-B254</f>
        <v>1375.849838000002</v>
      </c>
      <c r="D254" s="235"/>
      <c r="E254" s="219">
        <v>47868.37</v>
      </c>
      <c r="F254" s="222">
        <f>B254*1</f>
        <v>46492.520162</v>
      </c>
      <c r="G254" s="223">
        <f>(2.494+5.69+0.34+2.17)*2484.9</f>
        <v>26573.520600000003</v>
      </c>
      <c r="H254" s="219">
        <f>F254-G254+C254</f>
        <v>21294.8494</v>
      </c>
      <c r="I254" s="224" t="s">
        <v>32</v>
      </c>
      <c r="J254" s="171">
        <f>2.78*2484.9+0.99*2484.9</f>
        <v>9368.073</v>
      </c>
      <c r="K254" s="204"/>
      <c r="L254" s="206"/>
    </row>
    <row r="255" spans="1:12" ht="15" customHeight="1">
      <c r="A255" s="265"/>
      <c r="B255" s="225"/>
      <c r="C255" s="228"/>
      <c r="D255" s="236"/>
      <c r="E255" s="228"/>
      <c r="F255" s="237"/>
      <c r="G255" s="228"/>
      <c r="H255" s="229"/>
      <c r="I255" s="217" t="s">
        <v>31</v>
      </c>
      <c r="J255" s="172">
        <f>1.28*2484.9</f>
        <v>3180.672</v>
      </c>
      <c r="K255" s="207"/>
      <c r="L255" s="208"/>
    </row>
    <row r="256" spans="1:10" ht="14.25" customHeight="1">
      <c r="A256" s="265"/>
      <c r="B256" s="225"/>
      <c r="C256" s="228"/>
      <c r="D256" s="236"/>
      <c r="E256" s="228"/>
      <c r="F256" s="237"/>
      <c r="G256" s="228"/>
      <c r="H256" s="229"/>
      <c r="I256" s="217" t="s">
        <v>89</v>
      </c>
      <c r="J256" s="139">
        <v>627.5</v>
      </c>
    </row>
    <row r="257" spans="1:10" ht="26.25" customHeight="1">
      <c r="A257" s="265"/>
      <c r="B257" s="225"/>
      <c r="C257" s="228"/>
      <c r="D257" s="236"/>
      <c r="E257" s="228"/>
      <c r="F257" s="237"/>
      <c r="G257" s="228"/>
      <c r="H257" s="229"/>
      <c r="I257" s="210" t="s">
        <v>162</v>
      </c>
      <c r="J257" s="131">
        <v>2245</v>
      </c>
    </row>
    <row r="258" spans="1:10" ht="15" customHeight="1" thickBot="1">
      <c r="A258" s="266"/>
      <c r="B258" s="241"/>
      <c r="C258" s="242"/>
      <c r="D258" s="242"/>
      <c r="E258" s="242"/>
      <c r="F258" s="241"/>
      <c r="G258" s="242"/>
      <c r="H258" s="244"/>
      <c r="I258" s="209" t="s">
        <v>172</v>
      </c>
      <c r="J258" s="81">
        <v>304</v>
      </c>
    </row>
    <row r="259" spans="1:10" ht="14.25" customHeight="1" thickBot="1">
      <c r="A259" s="264" t="s">
        <v>15</v>
      </c>
      <c r="B259" s="218">
        <f>17.31*2484.9023</f>
        <v>43013.658813</v>
      </c>
      <c r="C259" s="219">
        <f>E259-B259</f>
        <v>3874.3111869999993</v>
      </c>
      <c r="D259" s="235"/>
      <c r="E259" s="219">
        <v>46887.97</v>
      </c>
      <c r="F259" s="222">
        <f>B259*1</f>
        <v>43013.658813</v>
      </c>
      <c r="G259" s="223">
        <f>(2.494+5.69+0.34+2.17)*2484.9</f>
        <v>26573.520600000003</v>
      </c>
      <c r="H259" s="219">
        <f>F259-G259+C259</f>
        <v>20314.449399999998</v>
      </c>
      <c r="I259" s="188" t="s">
        <v>32</v>
      </c>
      <c r="J259" s="171">
        <f>2.78*2484.9+0.99*2484.9</f>
        <v>9368.073</v>
      </c>
    </row>
    <row r="260" spans="1:10" ht="25.5" customHeight="1">
      <c r="A260" s="270"/>
      <c r="B260" s="234"/>
      <c r="C260" s="228"/>
      <c r="D260" s="236"/>
      <c r="E260" s="238"/>
      <c r="F260" s="228"/>
      <c r="G260" s="228"/>
      <c r="H260" s="229"/>
      <c r="I260" s="188" t="s">
        <v>131</v>
      </c>
      <c r="J260" s="139">
        <v>460</v>
      </c>
    </row>
    <row r="261" spans="1:10" ht="26.25" customHeight="1">
      <c r="A261" s="270"/>
      <c r="B261" s="234"/>
      <c r="C261" s="228"/>
      <c r="D261" s="236"/>
      <c r="E261" s="238"/>
      <c r="F261" s="228"/>
      <c r="G261" s="228"/>
      <c r="H261" s="229"/>
      <c r="I261" s="210" t="s">
        <v>132</v>
      </c>
      <c r="J261" s="139">
        <v>3023.3</v>
      </c>
    </row>
    <row r="262" spans="1:10" ht="18.75" customHeight="1">
      <c r="A262" s="270"/>
      <c r="B262" s="234"/>
      <c r="C262" s="228"/>
      <c r="D262" s="236"/>
      <c r="E262" s="238"/>
      <c r="F262" s="228"/>
      <c r="G262" s="228"/>
      <c r="H262" s="229"/>
      <c r="I262" s="188" t="s">
        <v>30</v>
      </c>
      <c r="J262" s="131">
        <v>8807</v>
      </c>
    </row>
    <row r="263" spans="1:10" ht="27" customHeight="1">
      <c r="A263" s="270"/>
      <c r="B263" s="234"/>
      <c r="C263" s="228"/>
      <c r="D263" s="236"/>
      <c r="E263" s="238"/>
      <c r="F263" s="228"/>
      <c r="G263" s="228"/>
      <c r="H263" s="229"/>
      <c r="I263" s="188" t="s">
        <v>133</v>
      </c>
      <c r="J263" s="172">
        <f>864.1*1.5</f>
        <v>1296.15</v>
      </c>
    </row>
    <row r="264" spans="1:10" ht="17.25" customHeight="1">
      <c r="A264" s="270"/>
      <c r="B264" s="234"/>
      <c r="C264" s="228"/>
      <c r="D264" s="236"/>
      <c r="E264" s="238"/>
      <c r="F264" s="228"/>
      <c r="G264" s="228"/>
      <c r="H264" s="229"/>
      <c r="I264" s="141" t="s">
        <v>146</v>
      </c>
      <c r="J264" s="139">
        <v>651</v>
      </c>
    </row>
    <row r="265" spans="1:10" ht="21" customHeight="1">
      <c r="A265" s="270"/>
      <c r="B265" s="234"/>
      <c r="C265" s="228"/>
      <c r="D265" s="236"/>
      <c r="E265" s="238"/>
      <c r="F265" s="228"/>
      <c r="G265" s="228"/>
      <c r="H265" s="229"/>
      <c r="I265" s="141" t="s">
        <v>134</v>
      </c>
      <c r="J265" s="139">
        <f>156*2</f>
        <v>312</v>
      </c>
    </row>
    <row r="266" spans="1:10" ht="29.25" customHeight="1">
      <c r="A266" s="270"/>
      <c r="B266" s="234"/>
      <c r="C266" s="228"/>
      <c r="D266" s="236"/>
      <c r="E266" s="238"/>
      <c r="F266" s="228"/>
      <c r="G266" s="228"/>
      <c r="H266" s="229"/>
      <c r="I266" s="188" t="s">
        <v>135</v>
      </c>
      <c r="J266" s="172">
        <f>864.1*1</f>
        <v>864.1</v>
      </c>
    </row>
    <row r="267" spans="1:10" ht="20.25" customHeight="1" thickBot="1">
      <c r="A267" s="270"/>
      <c r="B267" s="234"/>
      <c r="C267" s="228"/>
      <c r="D267" s="236"/>
      <c r="E267" s="238"/>
      <c r="F267" s="228"/>
      <c r="G267" s="228"/>
      <c r="H267" s="229"/>
      <c r="I267" s="216" t="s">
        <v>136</v>
      </c>
      <c r="J267" s="180">
        <v>233.4</v>
      </c>
    </row>
    <row r="268" spans="1:10" ht="18" customHeight="1" thickBot="1">
      <c r="A268" s="264" t="s">
        <v>16</v>
      </c>
      <c r="B268" s="218">
        <f>17.31*2484.9023</f>
        <v>43013.658813</v>
      </c>
      <c r="C268" s="219">
        <f>E268-B268</f>
        <v>11372.241187</v>
      </c>
      <c r="D268" s="220"/>
      <c r="E268" s="221">
        <v>54385.9</v>
      </c>
      <c r="F268" s="222">
        <f>B268*1</f>
        <v>43013.658813</v>
      </c>
      <c r="G268" s="223">
        <f>(2.494+5.69+0.34+2.17)*2484.9</f>
        <v>26573.520600000003</v>
      </c>
      <c r="H268" s="219">
        <f>F268-G268+C268</f>
        <v>27812.379399999998</v>
      </c>
      <c r="I268" s="224" t="s">
        <v>32</v>
      </c>
      <c r="J268" s="171">
        <f>2.78*2484.9+0.99*2484.9</f>
        <v>9368.073</v>
      </c>
    </row>
    <row r="269" spans="1:10" ht="26.25" customHeight="1">
      <c r="A269" s="270"/>
      <c r="B269" s="234"/>
      <c r="C269" s="228"/>
      <c r="D269" s="236"/>
      <c r="E269" s="238"/>
      <c r="F269" s="237"/>
      <c r="G269" s="228"/>
      <c r="H269" s="229"/>
      <c r="I269" s="217" t="s">
        <v>137</v>
      </c>
      <c r="J269" s="139">
        <v>5415</v>
      </c>
    </row>
    <row r="270" spans="1:10" ht="25.5" customHeight="1">
      <c r="A270" s="270"/>
      <c r="B270" s="234"/>
      <c r="C270" s="228"/>
      <c r="D270" s="236"/>
      <c r="E270" s="238"/>
      <c r="F270" s="237"/>
      <c r="G270" s="228"/>
      <c r="H270" s="229"/>
      <c r="I270" s="210" t="s">
        <v>170</v>
      </c>
      <c r="J270" s="180">
        <v>120</v>
      </c>
    </row>
    <row r="271" spans="1:10" ht="24">
      <c r="A271" s="270"/>
      <c r="B271" s="234"/>
      <c r="C271" s="228"/>
      <c r="D271" s="236"/>
      <c r="E271" s="238"/>
      <c r="F271" s="237"/>
      <c r="G271" s="228"/>
      <c r="H271" s="229"/>
      <c r="I271" s="217" t="s">
        <v>138</v>
      </c>
      <c r="J271" s="172">
        <f>864.1*5.5</f>
        <v>4752.55</v>
      </c>
    </row>
    <row r="272" spans="1:10" ht="27" customHeight="1">
      <c r="A272" s="270"/>
      <c r="B272" s="234"/>
      <c r="C272" s="228"/>
      <c r="D272" s="236"/>
      <c r="E272" s="238"/>
      <c r="F272" s="237"/>
      <c r="G272" s="228"/>
      <c r="H272" s="229"/>
      <c r="I272" s="210" t="s">
        <v>115</v>
      </c>
      <c r="J272" s="176">
        <v>200</v>
      </c>
    </row>
    <row r="273" spans="1:10" ht="26.25" customHeight="1">
      <c r="A273" s="270"/>
      <c r="B273" s="234"/>
      <c r="C273" s="228"/>
      <c r="D273" s="236"/>
      <c r="E273" s="238"/>
      <c r="F273" s="237"/>
      <c r="G273" s="228"/>
      <c r="H273" s="229"/>
      <c r="I273" s="188" t="s">
        <v>171</v>
      </c>
      <c r="J273" s="172">
        <f>0.5*643.6</f>
        <v>321.8</v>
      </c>
    </row>
    <row r="274" spans="1:10" ht="18" customHeight="1">
      <c r="A274" s="270"/>
      <c r="B274" s="234"/>
      <c r="C274" s="228"/>
      <c r="D274" s="236"/>
      <c r="E274" s="238"/>
      <c r="F274" s="237"/>
      <c r="G274" s="228"/>
      <c r="H274" s="229"/>
      <c r="I274" s="217" t="s">
        <v>139</v>
      </c>
      <c r="J274" s="180">
        <v>991</v>
      </c>
    </row>
    <row r="275" spans="1:10" ht="16.5" customHeight="1">
      <c r="A275" s="270"/>
      <c r="B275" s="234"/>
      <c r="C275" s="228"/>
      <c r="D275" s="236"/>
      <c r="E275" s="238"/>
      <c r="F275" s="237"/>
      <c r="G275" s="228"/>
      <c r="H275" s="229"/>
      <c r="I275" s="260" t="s">
        <v>163</v>
      </c>
      <c r="J275" s="106">
        <v>5000</v>
      </c>
    </row>
    <row r="276" spans="1:10" ht="18" customHeight="1" thickBot="1">
      <c r="A276" s="282"/>
      <c r="B276" s="245"/>
      <c r="C276" s="246"/>
      <c r="D276" s="242"/>
      <c r="E276" s="247"/>
      <c r="F276" s="248"/>
      <c r="G276" s="246"/>
      <c r="H276" s="249"/>
      <c r="I276" s="261" t="s">
        <v>52</v>
      </c>
      <c r="J276" s="203">
        <v>4088.1</v>
      </c>
    </row>
    <row r="277" spans="1:10" ht="13.5" thickBot="1">
      <c r="A277" s="264" t="s">
        <v>17</v>
      </c>
      <c r="B277" s="218">
        <f>17.31*2484.9023</f>
        <v>43013.658813</v>
      </c>
      <c r="C277" s="219">
        <f>E277-B277</f>
        <v>-6333.908813000002</v>
      </c>
      <c r="D277" s="235"/>
      <c r="E277" s="148">
        <v>36679.75</v>
      </c>
      <c r="F277" s="222">
        <f>B277*1</f>
        <v>43013.658813</v>
      </c>
      <c r="G277" s="223">
        <f>(2.494+5.69+0.34+2.17)*2484.9</f>
        <v>26573.520600000003</v>
      </c>
      <c r="H277" s="219">
        <f>F277-G277+C277</f>
        <v>10106.229399999997</v>
      </c>
      <c r="I277" s="224" t="s">
        <v>32</v>
      </c>
      <c r="J277" s="171">
        <f>2.78*2484.9+0.99*2484.9</f>
        <v>9368.073</v>
      </c>
    </row>
    <row r="278" spans="1:10" ht="24">
      <c r="A278" s="265"/>
      <c r="B278" s="231"/>
      <c r="C278" s="250"/>
      <c r="D278" s="251"/>
      <c r="E278" s="252"/>
      <c r="F278" s="228"/>
      <c r="G278" s="228"/>
      <c r="H278" s="238"/>
      <c r="I278" s="217" t="s">
        <v>140</v>
      </c>
      <c r="J278" s="172">
        <f>864.1*0.5</f>
        <v>432.05</v>
      </c>
    </row>
    <row r="279" spans="1:10" ht="24">
      <c r="A279" s="265"/>
      <c r="B279" s="239"/>
      <c r="C279" s="236"/>
      <c r="D279" s="236"/>
      <c r="E279" s="240"/>
      <c r="F279" s="236"/>
      <c r="G279" s="236"/>
      <c r="H279" s="240"/>
      <c r="I279" s="217" t="s">
        <v>141</v>
      </c>
      <c r="J279" s="172">
        <f>1.5*643.6</f>
        <v>965.4000000000001</v>
      </c>
    </row>
    <row r="280" spans="1:10" ht="24">
      <c r="A280" s="265"/>
      <c r="B280" s="239"/>
      <c r="C280" s="236"/>
      <c r="D280" s="280"/>
      <c r="E280" s="281"/>
      <c r="F280" s="236"/>
      <c r="G280" s="236"/>
      <c r="H280" s="236"/>
      <c r="I280" s="217" t="s">
        <v>142</v>
      </c>
      <c r="J280" s="176">
        <f>245+191</f>
        <v>436</v>
      </c>
    </row>
    <row r="281" spans="1:10" ht="24">
      <c r="A281" s="265"/>
      <c r="B281" s="239"/>
      <c r="C281" s="236"/>
      <c r="D281" s="236"/>
      <c r="E281" s="240"/>
      <c r="F281" s="236"/>
      <c r="G281" s="236"/>
      <c r="H281" s="240"/>
      <c r="I281" s="217" t="s">
        <v>143</v>
      </c>
      <c r="J281" s="176">
        <v>322</v>
      </c>
    </row>
    <row r="282" spans="1:10" ht="24">
      <c r="A282" s="265"/>
      <c r="B282" s="239"/>
      <c r="C282" s="236"/>
      <c r="D282" s="236"/>
      <c r="E282" s="240"/>
      <c r="F282" s="236"/>
      <c r="G282" s="236"/>
      <c r="H282" s="240"/>
      <c r="I282" s="217" t="s">
        <v>167</v>
      </c>
      <c r="J282" s="139">
        <v>233</v>
      </c>
    </row>
    <row r="283" spans="1:10" ht="13.5" thickBot="1">
      <c r="A283" s="266"/>
      <c r="B283" s="241"/>
      <c r="C283" s="242"/>
      <c r="D283" s="242"/>
      <c r="E283" s="243"/>
      <c r="F283" s="242"/>
      <c r="G283" s="242"/>
      <c r="H283" s="243"/>
      <c r="I283" s="261" t="s">
        <v>144</v>
      </c>
      <c r="J283" s="134">
        <v>510</v>
      </c>
    </row>
    <row r="284" spans="1:10" ht="13.5" thickBot="1">
      <c r="A284" s="264" t="s">
        <v>18</v>
      </c>
      <c r="B284" s="218">
        <f>17.31*2484.9023</f>
        <v>43013.658813</v>
      </c>
      <c r="C284" s="219">
        <f>E284-B284</f>
        <v>-2499.338813000002</v>
      </c>
      <c r="D284" s="235"/>
      <c r="E284" s="253">
        <v>40514.32</v>
      </c>
      <c r="F284" s="222">
        <f>B284*1</f>
        <v>43013.658813</v>
      </c>
      <c r="G284" s="223">
        <f>(2.494+5.69+0.34+2.17)*2484.9</f>
        <v>26573.520600000003</v>
      </c>
      <c r="H284" s="219">
        <f>F284-G284+C284</f>
        <v>13940.799399999996</v>
      </c>
      <c r="I284" s="224" t="s">
        <v>32</v>
      </c>
      <c r="J284" s="171">
        <f>2.78*2484.9+0.99*2484.9</f>
        <v>9368.073</v>
      </c>
    </row>
    <row r="285" spans="1:10" ht="24">
      <c r="A285" s="265"/>
      <c r="B285" s="225"/>
      <c r="C285" s="228"/>
      <c r="D285" s="236"/>
      <c r="E285" s="228"/>
      <c r="F285" s="237"/>
      <c r="G285" s="228"/>
      <c r="H285" s="238"/>
      <c r="I285" s="217" t="s">
        <v>145</v>
      </c>
      <c r="J285" s="139">
        <v>250</v>
      </c>
    </row>
    <row r="286" spans="1:10" ht="13.5" thickBot="1">
      <c r="A286" s="265"/>
      <c r="B286" s="225"/>
      <c r="C286" s="228"/>
      <c r="D286" s="236"/>
      <c r="E286" s="228"/>
      <c r="F286" s="237"/>
      <c r="G286" s="228"/>
      <c r="H286" s="238"/>
      <c r="I286" s="261" t="s">
        <v>147</v>
      </c>
      <c r="J286" s="139">
        <v>651</v>
      </c>
    </row>
    <row r="287" spans="1:10" ht="13.5" thickBot="1">
      <c r="A287" s="264" t="s">
        <v>19</v>
      </c>
      <c r="B287" s="254">
        <f>17.31*2484.9023</f>
        <v>43013.658813</v>
      </c>
      <c r="C287" s="219">
        <f>E287-B287</f>
        <v>-2355.2788130000044</v>
      </c>
      <c r="D287" s="235"/>
      <c r="E287" s="255">
        <v>40658.38</v>
      </c>
      <c r="F287" s="222">
        <f>B287*1</f>
        <v>43013.658813</v>
      </c>
      <c r="G287" s="223">
        <f>(2.494+5.69+0.34+2.17)*2484.9</f>
        <v>26573.520600000003</v>
      </c>
      <c r="H287" s="219">
        <f>F287-G287+C287</f>
        <v>14084.859399999994</v>
      </c>
      <c r="I287" s="224" t="s">
        <v>32</v>
      </c>
      <c r="J287" s="171">
        <f>2.78*2484.9+0.99*2484.9</f>
        <v>9368.073</v>
      </c>
    </row>
    <row r="288" spans="1:10" ht="24">
      <c r="A288" s="265"/>
      <c r="B288" s="225"/>
      <c r="C288" s="228"/>
      <c r="D288" s="236"/>
      <c r="E288" s="228"/>
      <c r="F288" s="237"/>
      <c r="G288" s="228"/>
      <c r="H288" s="238"/>
      <c r="I288" s="210" t="s">
        <v>148</v>
      </c>
      <c r="J288" s="139">
        <f>323*2</f>
        <v>646</v>
      </c>
    </row>
    <row r="289" spans="1:10" ht="13.5" thickBot="1">
      <c r="A289" s="265"/>
      <c r="B289" s="256"/>
      <c r="C289" s="257"/>
      <c r="D289" s="257" t="s">
        <v>24</v>
      </c>
      <c r="E289" s="257"/>
      <c r="F289" s="239"/>
      <c r="G289" s="236"/>
      <c r="H289" s="240"/>
      <c r="I289" s="261" t="s">
        <v>149</v>
      </c>
      <c r="J289" s="131">
        <v>510</v>
      </c>
    </row>
    <row r="290" spans="1:10" ht="13.5" thickBot="1">
      <c r="A290" s="264" t="s">
        <v>20</v>
      </c>
      <c r="B290" s="218">
        <f>17.31*2484.9024</f>
        <v>43013.660544</v>
      </c>
      <c r="C290" s="219">
        <f>E290-B290</f>
        <v>8782.769456000002</v>
      </c>
      <c r="D290" s="258"/>
      <c r="E290" s="259">
        <v>51796.43</v>
      </c>
      <c r="F290" s="222">
        <f>B290*1</f>
        <v>43013.660544</v>
      </c>
      <c r="G290" s="223">
        <f>(2.494+5.69+0.34+2.17)*2484.9</f>
        <v>26573.520600000003</v>
      </c>
      <c r="H290" s="219">
        <f>F290-G290+C290</f>
        <v>25222.909399999997</v>
      </c>
      <c r="I290" s="188" t="s">
        <v>32</v>
      </c>
      <c r="J290" s="171">
        <f>2.78*2484.9+0.99*2484.9</f>
        <v>9368.073</v>
      </c>
    </row>
    <row r="291" spans="1:10" ht="12.75">
      <c r="A291" s="265"/>
      <c r="B291" s="225"/>
      <c r="C291" s="228"/>
      <c r="D291" s="236"/>
      <c r="E291" s="228"/>
      <c r="F291" s="237"/>
      <c r="G291" s="228"/>
      <c r="H291" s="238"/>
      <c r="I291" s="210" t="s">
        <v>150</v>
      </c>
      <c r="J291" s="139">
        <v>13</v>
      </c>
    </row>
    <row r="292" spans="1:10" ht="12.75">
      <c r="A292" s="265"/>
      <c r="B292" s="225"/>
      <c r="C292" s="228"/>
      <c r="D292" s="236"/>
      <c r="E292" s="228"/>
      <c r="F292" s="237"/>
      <c r="G292" s="228"/>
      <c r="H292" s="238"/>
      <c r="I292" s="210" t="s">
        <v>151</v>
      </c>
      <c r="J292" s="176">
        <v>1700</v>
      </c>
    </row>
    <row r="293" spans="1:10" ht="24">
      <c r="A293" s="265"/>
      <c r="B293" s="225"/>
      <c r="C293" s="228"/>
      <c r="D293" s="236"/>
      <c r="E293" s="228"/>
      <c r="F293" s="237"/>
      <c r="G293" s="228"/>
      <c r="H293" s="238"/>
      <c r="I293" s="210" t="s">
        <v>152</v>
      </c>
      <c r="J293" s="176">
        <v>255</v>
      </c>
    </row>
    <row r="294" spans="1:10" ht="12.75">
      <c r="A294" s="265"/>
      <c r="B294" s="225"/>
      <c r="C294" s="228"/>
      <c r="D294" s="236"/>
      <c r="E294" s="228"/>
      <c r="F294" s="237"/>
      <c r="G294" s="228"/>
      <c r="H294" s="238"/>
      <c r="I294" s="210" t="s">
        <v>164</v>
      </c>
      <c r="J294" s="176">
        <v>1497</v>
      </c>
    </row>
    <row r="295" spans="1:10" ht="12.75">
      <c r="A295" s="265"/>
      <c r="B295" s="225"/>
      <c r="C295" s="228"/>
      <c r="D295" s="236"/>
      <c r="E295" s="228"/>
      <c r="F295" s="237"/>
      <c r="G295" s="228"/>
      <c r="H295" s="238"/>
      <c r="I295" s="210" t="s">
        <v>165</v>
      </c>
      <c r="J295" s="131">
        <v>599</v>
      </c>
    </row>
    <row r="296" spans="1:10" ht="13.5" thickBot="1">
      <c r="A296" s="265"/>
      <c r="B296" s="225"/>
      <c r="C296" s="228"/>
      <c r="D296" s="236"/>
      <c r="E296" s="228"/>
      <c r="F296" s="237"/>
      <c r="G296" s="228"/>
      <c r="H296" s="238"/>
      <c r="I296" s="210" t="s">
        <v>166</v>
      </c>
      <c r="J296" s="131">
        <f>70*30</f>
        <v>2100</v>
      </c>
    </row>
    <row r="297" spans="1:10" ht="13.5" thickBot="1">
      <c r="A297" s="7" t="s">
        <v>21</v>
      </c>
      <c r="B297" s="23">
        <f>SUM(B221:B290)</f>
        <v>537037.0755810001</v>
      </c>
      <c r="C297" s="21">
        <f>SUM(C221:C290)</f>
        <v>13954.764418999985</v>
      </c>
      <c r="D297" s="21"/>
      <c r="E297" s="23">
        <f>SUM(E221:E290)</f>
        <v>550991.8400000001</v>
      </c>
      <c r="F297" s="41">
        <f>SUM(F221:F290)</f>
        <v>537037.0755810001</v>
      </c>
      <c r="G297" s="41">
        <f>SUM(G223:G290)</f>
        <v>318882.2471999999</v>
      </c>
      <c r="H297" s="24">
        <f>SUM(H223:H290)</f>
        <v>232109.59279999993</v>
      </c>
      <c r="I297" s="190"/>
      <c r="J297" s="191"/>
    </row>
    <row r="298" spans="1:10" ht="13.5" thickBot="1">
      <c r="A298" s="192"/>
      <c r="B298" s="193"/>
      <c r="C298" s="194"/>
      <c r="D298" s="194"/>
      <c r="E298" s="195"/>
      <c r="F298" s="196"/>
      <c r="G298" s="196"/>
      <c r="H298" s="196"/>
      <c r="I298" s="11" t="s">
        <v>22</v>
      </c>
      <c r="J298" s="18">
        <f>SUM(J223:J296)</f>
        <v>215462.55800000002</v>
      </c>
    </row>
    <row r="299" spans="1:10" ht="13.5" thickBot="1">
      <c r="A299" s="197"/>
      <c r="B299" s="198"/>
      <c r="C299" s="199"/>
      <c r="D299" s="199"/>
      <c r="E299" s="200"/>
      <c r="F299" s="267"/>
      <c r="G299" s="268"/>
      <c r="H299" s="268"/>
      <c r="I299" s="269"/>
      <c r="J299" s="201"/>
    </row>
    <row r="300" spans="1:10" ht="13.5" thickBot="1">
      <c r="A300" s="202"/>
      <c r="B300" s="202"/>
      <c r="C300" s="202"/>
      <c r="D300" s="202"/>
      <c r="E300" s="202"/>
      <c r="F300" s="202"/>
      <c r="G300" s="202"/>
      <c r="H300" s="202"/>
      <c r="I300" s="9" t="s">
        <v>120</v>
      </c>
      <c r="J300" s="19">
        <f>H297+J222-J298</f>
        <v>-164941.8488000002</v>
      </c>
    </row>
    <row r="301" spans="1:10" ht="12.75">
      <c r="A301" s="202"/>
      <c r="B301" s="202"/>
      <c r="C301" s="202"/>
      <c r="D301" s="202"/>
      <c r="E301" s="202"/>
      <c r="F301" s="202"/>
      <c r="G301" s="202"/>
      <c r="H301" s="202"/>
      <c r="I301" s="202"/>
      <c r="J301" s="202"/>
    </row>
    <row r="302" spans="1:10" ht="12.75">
      <c r="A302" t="s">
        <v>173</v>
      </c>
      <c r="B302" s="202"/>
      <c r="C302" s="202"/>
      <c r="D302" s="202"/>
      <c r="E302" s="202"/>
      <c r="F302" s="202"/>
      <c r="G302" s="202"/>
      <c r="H302" s="202"/>
      <c r="I302" s="202"/>
      <c r="J302" s="202"/>
    </row>
    <row r="313" ht="22.5" customHeight="1"/>
  </sheetData>
  <sheetProtection/>
  <mergeCells count="82">
    <mergeCell ref="A158:A165"/>
    <mergeCell ref="A166:A175"/>
    <mergeCell ref="A176:A181"/>
    <mergeCell ref="A182:A192"/>
    <mergeCell ref="F195:I195"/>
    <mergeCell ref="A118:A123"/>
    <mergeCell ref="A124:A128"/>
    <mergeCell ref="A129:A132"/>
    <mergeCell ref="A133:A136"/>
    <mergeCell ref="A137:A147"/>
    <mergeCell ref="A148:A157"/>
    <mergeCell ref="G103:G104"/>
    <mergeCell ref="H103:H104"/>
    <mergeCell ref="I103:J103"/>
    <mergeCell ref="B105:E105"/>
    <mergeCell ref="A106:A112"/>
    <mergeCell ref="A113:A117"/>
    <mergeCell ref="A100:J100"/>
    <mergeCell ref="A101:J101"/>
    <mergeCell ref="A102:A104"/>
    <mergeCell ref="B102:E102"/>
    <mergeCell ref="F102:J102"/>
    <mergeCell ref="B103:B104"/>
    <mergeCell ref="C103:C104"/>
    <mergeCell ref="D103:D104"/>
    <mergeCell ref="E103:E104"/>
    <mergeCell ref="F103:F104"/>
    <mergeCell ref="A59:A65"/>
    <mergeCell ref="A66:A71"/>
    <mergeCell ref="A72:A77"/>
    <mergeCell ref="A78:A88"/>
    <mergeCell ref="F91:I91"/>
    <mergeCell ref="A21:A24"/>
    <mergeCell ref="A25:A29"/>
    <mergeCell ref="A30:A34"/>
    <mergeCell ref="A35:A42"/>
    <mergeCell ref="A43:A50"/>
    <mergeCell ref="F4:F5"/>
    <mergeCell ref="A51:A58"/>
    <mergeCell ref="G4:G5"/>
    <mergeCell ref="H4:H5"/>
    <mergeCell ref="I4:J4"/>
    <mergeCell ref="B6:E6"/>
    <mergeCell ref="A7:A14"/>
    <mergeCell ref="A15:A20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A217:J217"/>
    <mergeCell ref="A218:J218"/>
    <mergeCell ref="A219:A221"/>
    <mergeCell ref="B219:E219"/>
    <mergeCell ref="F219:J219"/>
    <mergeCell ref="B220:B221"/>
    <mergeCell ref="C220:C221"/>
    <mergeCell ref="D220:D221"/>
    <mergeCell ref="E220:E221"/>
    <mergeCell ref="F220:F221"/>
    <mergeCell ref="G220:G221"/>
    <mergeCell ref="H220:H221"/>
    <mergeCell ref="I220:J220"/>
    <mergeCell ref="B222:E222"/>
    <mergeCell ref="A223:A225"/>
    <mergeCell ref="A226:A231"/>
    <mergeCell ref="A232:A243"/>
    <mergeCell ref="A244:A248"/>
    <mergeCell ref="A249:A253"/>
    <mergeCell ref="A254:A258"/>
    <mergeCell ref="A259:A267"/>
    <mergeCell ref="A268:A276"/>
    <mergeCell ref="D280:E280"/>
    <mergeCell ref="A277:A283"/>
    <mergeCell ref="A284:A286"/>
    <mergeCell ref="A287:A289"/>
    <mergeCell ref="A290:A296"/>
    <mergeCell ref="F299:I299"/>
  </mergeCells>
  <printOptions/>
  <pageMargins left="0.17" right="0.17" top="0.17" bottom="0.16" header="0.17" footer="0.16"/>
  <pageSetup horizontalDpi="600" verticalDpi="600" orientation="landscape" paperSize="9" scale="97" r:id="rId1"/>
  <rowBreaks count="6" manualBreakCount="6">
    <brk id="34" max="9" man="1"/>
    <brk id="65" max="9" man="1"/>
    <brk id="136" max="9" man="1"/>
    <brk id="175" max="9" man="1"/>
    <brk id="248" max="9" man="1"/>
    <brk id="2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2022-02-24T09:29:57Z</cp:lastPrinted>
  <dcterms:created xsi:type="dcterms:W3CDTF">2010-06-22T06:42:29Z</dcterms:created>
  <dcterms:modified xsi:type="dcterms:W3CDTF">2022-04-11T07:59:10Z</dcterms:modified>
  <cp:category/>
  <cp:version/>
  <cp:contentType/>
  <cp:contentStatus/>
</cp:coreProperties>
</file>