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195" windowHeight="8970" tabRatio="598" activeTab="0"/>
  </bookViews>
  <sheets>
    <sheet name="Текущий ремонт" sheetId="1" r:id="rId1"/>
  </sheets>
  <definedNames>
    <definedName name="_xlnm.Print_Area" localSheetId="0">'Текущий ремонт'!$A$1:$J$182</definedName>
  </definedNames>
  <calcPr fullCalcOnLoad="1"/>
</workbook>
</file>

<file path=xl/sharedStrings.xml><?xml version="1.0" encoding="utf-8"?>
<sst xmlns="http://schemas.openxmlformats.org/spreadsheetml/2006/main" count="207" uniqueCount="149">
  <si>
    <t>начис. факт</t>
  </si>
  <si>
    <t>дотация факт</t>
  </si>
  <si>
    <t>ИТОГО:</t>
  </si>
  <si>
    <t>Всего начисл.</t>
  </si>
  <si>
    <t>Постоян. затраты</t>
  </si>
  <si>
    <t>средства на т.рем.</t>
  </si>
  <si>
    <t>Выполнено т.ремонта</t>
  </si>
  <si>
    <t>вид работы</t>
  </si>
  <si>
    <t>сумма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</si>
  <si>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</si>
  <si>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</si>
  <si>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</si>
  <si>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</si>
  <si>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</si>
  <si>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</si>
  <si>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</si>
  <si>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</si>
  <si>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</si>
  <si>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</si>
  <si>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</si>
  <si>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</si>
  <si>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Всего:</t>
  </si>
  <si>
    <r>
      <t xml:space="preserve">                                                    </t>
    </r>
    <r>
      <rPr>
        <b/>
        <sz val="10"/>
        <rFont val="Arial Cyr"/>
        <family val="2"/>
      </rPr>
      <t xml:space="preserve">Итого: </t>
    </r>
  </si>
  <si>
    <t xml:space="preserve">ДОХОДЫ </t>
  </si>
  <si>
    <t xml:space="preserve"> </t>
  </si>
  <si>
    <t xml:space="preserve">      I. по содержанию и текущему ремонту мест общего пользования жилого дома № 3 по ул. Крайняя</t>
  </si>
  <si>
    <t xml:space="preserve">РАСХОДЫ ПО ООО "ЛИДЕР УК" </t>
  </si>
  <si>
    <t>промывка и опрессовка системы отопления</t>
  </si>
  <si>
    <t>содержание УК</t>
  </si>
  <si>
    <t>покос травы на детской площадке, газонах</t>
  </si>
  <si>
    <t>факт недоплата, переплата   (-/+)</t>
  </si>
  <si>
    <t>сброс снега и наледи с кровли</t>
  </si>
  <si>
    <t xml:space="preserve">                                                                                                          Отчёт за 2020 г.                                                                                                                                                                                                                                                   </t>
  </si>
  <si>
    <t>2020 г.</t>
  </si>
  <si>
    <t xml:space="preserve">переходящий остаток с 2019 года                                                   </t>
  </si>
  <si>
    <t>переходящий остаток на 2021 год</t>
  </si>
  <si>
    <t>изготовление элементов снежного городка</t>
  </si>
  <si>
    <t>1 п. 2, 4 эт. - замена ТСК - 1 шт., эл. ламп. 40Вт. - 2 шт.</t>
  </si>
  <si>
    <t>кв. № 28 - устранение течи гофры к унитазу (герметик - 1/4 бал)</t>
  </si>
  <si>
    <t>3п. - ремонтные работы на ст. отопления</t>
  </si>
  <si>
    <t>прочистка дороги от снега вдоль дома и подъезд к контейнерам (погрузчиком 1 час 7 мин.)</t>
  </si>
  <si>
    <r>
      <t>подвал - очистка от мусора - 3 м</t>
    </r>
    <r>
      <rPr>
        <sz val="9"/>
        <rFont val="Calibri"/>
        <family val="2"/>
      </rPr>
      <t>³</t>
    </r>
    <r>
      <rPr>
        <sz val="9"/>
        <rFont val="Arial Cyr"/>
        <family val="0"/>
      </rPr>
      <t>, вывоз большого контейнера</t>
    </r>
  </si>
  <si>
    <t xml:space="preserve">подвал (4п.) - замена замка -1 шт.  </t>
  </si>
  <si>
    <t>очистка от мусора межэтажных эл. щитов</t>
  </si>
  <si>
    <t>детская площадка огорожена сигнальной лентой</t>
  </si>
  <si>
    <t xml:space="preserve">очистка от мусора ОДПУ - 2шт. по эл. энергии </t>
  </si>
  <si>
    <t>подвал - дезинфекция подвала после прочистки канализационного выпуска (белизна - 1 л.)</t>
  </si>
  <si>
    <t>кв. № 28 - замена канализационного стояка d 110 мм. - 1м.</t>
  </si>
  <si>
    <t>окраска мусорного контейнера - 4 шт., площадки - 1 шт.</t>
  </si>
  <si>
    <t xml:space="preserve">подвал (1п.) - замена замка -1 шт.  </t>
  </si>
  <si>
    <t>покрытие пропиткой скамеек - 12 шт.</t>
  </si>
  <si>
    <t>дезинсекция территории (от клещей)</t>
  </si>
  <si>
    <t>дезинсекция подвала (от блох)</t>
  </si>
  <si>
    <t>окраска бордюр</t>
  </si>
  <si>
    <t>1, 4п. - ревизия вводного эл. щита</t>
  </si>
  <si>
    <t>1, 2 п. 1-5 эт. - осмотр межэтажных эл. щитов</t>
  </si>
  <si>
    <t>кв. № 47 - дезинсекция ос (дихлофос 1 бал.)</t>
  </si>
  <si>
    <t>1п. - выведена ХВС для полива</t>
  </si>
  <si>
    <t>уличное освещение - замена светодиодной лампы в светильнике 9 Вт. - 1 шт.</t>
  </si>
  <si>
    <t>дезинсекция подвала (договор № 1564 от 22.07.2020г.)</t>
  </si>
  <si>
    <t>1 п. 2 эт. - замена ТСК - 1 шт., эл. ламп. 40Вт. - 1 шт.</t>
  </si>
  <si>
    <t>ремонт кровли (т/николь - 1,5 м², газ пропан)</t>
  </si>
  <si>
    <t xml:space="preserve">подвал - замена канализации d 110 мм. - 9 м. </t>
  </si>
  <si>
    <t>3п. 2 эт., подвал - замена эл. лампочек 40 Вт. - 5 шт.</t>
  </si>
  <si>
    <t>прочистка дороги от снега вдоль дома и подъезд к контейнерам (погрузчиком 1 час. 59 мин.)</t>
  </si>
  <si>
    <t>дезинфекция МОП МКД</t>
  </si>
  <si>
    <t>подвал - дезинфекция подвала после прочистки канализационного выпуска (белизна - 1 л. - 4 шт.)</t>
  </si>
  <si>
    <t>подвал - монтаж шар. кранов на стояках отопления</t>
  </si>
  <si>
    <r>
      <t>подвал - монтаж решеток на отдушины - 6 шт. (сетка сварная - 1 м</t>
    </r>
    <r>
      <rPr>
        <sz val="9"/>
        <rFont val="Calibri"/>
        <family val="2"/>
      </rPr>
      <t>²</t>
    </r>
    <r>
      <rPr>
        <sz val="9"/>
        <rFont val="Arial Cyr"/>
        <family val="0"/>
      </rPr>
      <t>)</t>
    </r>
  </si>
  <si>
    <t>кв. № 2 - замена батареи, стояка отопления</t>
  </si>
  <si>
    <t>кв № 20 - на кухонном радиаторе монтаж заглушки</t>
  </si>
  <si>
    <t>подвал - дезинфекция подвала после прочистки канализационного выпуска (хлорка - 1 кг.)</t>
  </si>
  <si>
    <t>подвал (под кв. № 12) - замена шар. крана d 16 мм. - 1 шт.</t>
  </si>
  <si>
    <t>4 п. 2 эт. - замена ТСК - 1 шт., эл. ламп. 40Вт. - 1 шт.</t>
  </si>
  <si>
    <t xml:space="preserve">крыша - частичный ремонт кровли </t>
  </si>
  <si>
    <t>привозка и рассыпка земли, плетение клумб</t>
  </si>
  <si>
    <t>привозка и рассыпка щебня около мусорных баков</t>
  </si>
  <si>
    <t xml:space="preserve">подвал (4п.) - замена эл. ламп. 40 Вт.- 1 шт., автомат 25 А 2п. - 1 шт.  </t>
  </si>
  <si>
    <t xml:space="preserve">подвал - замена канализации d 110 мм. - 18 м. </t>
  </si>
  <si>
    <t>подвал - демонтаж, монтаж шар. кранов на стояках ГВС</t>
  </si>
  <si>
    <t>кв. № 12 - вызов в выходной день (развоздушивание стояка ГВС)</t>
  </si>
  <si>
    <t>кв. № 14 - вызов в выходной день (развоздушивание стояка ГВС)</t>
  </si>
  <si>
    <t>прочистка подъезда к контейнерам от снега (погрузчик 12 мин.)</t>
  </si>
  <si>
    <t>установка и украшение новогодней ели (гирлянды, игрушки, мишура)</t>
  </si>
  <si>
    <t xml:space="preserve">1 п. - частичный ремонт кровли </t>
  </si>
  <si>
    <t xml:space="preserve">Составил: инженер-смотритель                                       О.А. Романюк                              </t>
  </si>
  <si>
    <t>сброс снега с козырьков - 4 шт.</t>
  </si>
  <si>
    <t>прочистка дороги от снега вдоль дома и подъезд к контейнерам (погрузчиком 3 час. 17 мин.)</t>
  </si>
  <si>
    <t xml:space="preserve">                                                                                                          Отчёт за 2021 г.                                                                                                                                                                                                                                                   </t>
  </si>
  <si>
    <t>2021 г.</t>
  </si>
  <si>
    <t xml:space="preserve">переходящий остаток с 2020 года                                                   </t>
  </si>
  <si>
    <t>переходящий остаток на 2022 год</t>
  </si>
  <si>
    <t>III п. 5 эт. - замена эл. лампы 40Вт. - 1 шт.</t>
  </si>
  <si>
    <t>прочистка дороги от снега вдоль дома и подъезд к контейнерам (погрузчиком 3 час. 45 мин.)</t>
  </si>
  <si>
    <t>кв. № 47 - вызов аварийной службы - 1 заявка (прочистка канализации)</t>
  </si>
  <si>
    <t>монтаж досок объявлений (табличка - 4 шт., дюбель гвоздь - 16 шт.)</t>
  </si>
  <si>
    <r>
      <t>очистка кровли от снега и наледи (480 м</t>
    </r>
    <r>
      <rPr>
        <sz val="10.1"/>
        <rFont val="Calibri"/>
        <family val="2"/>
      </rPr>
      <t>²)</t>
    </r>
  </si>
  <si>
    <r>
      <t>очистка кровли от снега и наледи (45 м</t>
    </r>
    <r>
      <rPr>
        <sz val="10.1"/>
        <rFont val="Calibri"/>
        <family val="2"/>
      </rPr>
      <t>²)</t>
    </r>
  </si>
  <si>
    <r>
      <t>подвал (Iп.) - замена отвода d 50 45</t>
    </r>
    <r>
      <rPr>
        <sz val="9"/>
        <rFont val="Arial"/>
        <family val="2"/>
      </rPr>
      <t>ºС - 1 шт. на стояке канализации</t>
    </r>
    <r>
      <rPr>
        <sz val="9"/>
        <rFont val="Arial Cyr"/>
        <family val="0"/>
      </rPr>
      <t xml:space="preserve"> </t>
    </r>
  </si>
  <si>
    <t>I п. 3 эт., II п. 1 эт. - замена ТСК-3 - 1 шт., эл. лампочки 40 Вт. - 2 шт.</t>
  </si>
  <si>
    <t>кв. № 12 - вызов аварийной службы - 1 заявка (прочистка канализации)</t>
  </si>
  <si>
    <t>прочистка дороги от снега вдоль дома и подъезд к контейнерам (погрузчиком 2 час. 10 мин.)</t>
  </si>
  <si>
    <t>подвал - частичная замена канализации (труба d 110 - 47 м., d 50 - 7,5 м., отвод - 10 шт., муфта - 2 шт., переходка - 10 шт., крестовина - 1 шт., тройник - 10 шт., диск - 2 шт., силикон - 2 бут., хлорка - 1 кг.)</t>
  </si>
  <si>
    <t>I-III п. - очистка подъездных козырьков от снега - 3 шт.</t>
  </si>
  <si>
    <t>монтаж информационных табличек на подъездные двери (таблички - 4 шт., саморез - 16 шт)</t>
  </si>
  <si>
    <t>уличное освещение - замена светодиодных ламп в светильниках на детской площадке 11 Вт. - 1 шт., 20 Вт - 1 шт.</t>
  </si>
  <si>
    <t>кв. № 19 - ремонт кровли</t>
  </si>
  <si>
    <t xml:space="preserve">кв. № 9 - вызов аварийной службы - 1 заявка (замена шар. крана d 16 - 1 шт. на стояке ХВС) </t>
  </si>
  <si>
    <t>кв. № 3 - вызов аварийной службы - 1 заявка (прочистка канализации на кухне)</t>
  </si>
  <si>
    <t xml:space="preserve">I п. 1 эт - замена автоматов в эл. щите (40 А - 2 шт., 25 А - 4 шт., дин. рейка - 2 шт.)  </t>
  </si>
  <si>
    <t xml:space="preserve">III-IVп. - выведена вода для полива цветов (труба d 25 - 8м., тройник - 2 шт., шар. кран d 25 - 2 шт., шар. кран d 20 - 1 шт., муфта комбинированная - 2 шт.,  нить - 5 м., диск - 1 шт.) </t>
  </si>
  <si>
    <t xml:space="preserve">кв. № 24 - частичная замена стояка канализации (труба d 50 - 2м., тройник - 1 шт., п/отвод - 2 шт., силикон - 1/4 бут., диск - 1 шт.) </t>
  </si>
  <si>
    <t>дезинсекция подвала (фенаксин - 1 уп.)</t>
  </si>
  <si>
    <t>дератизация подвала (крысин - 1 уп.)</t>
  </si>
  <si>
    <t>дезинфекция подвала (хлорка - 2 кг.)</t>
  </si>
  <si>
    <t>IV п. 1 эт. - замена эл. лампочки 40 Вт. - 1 шт.</t>
  </si>
  <si>
    <t>кв. № 9 - вызов аварийной службы - 1 заявка (прочистка канализации)</t>
  </si>
  <si>
    <t xml:space="preserve">подвал - врезка переходников и шар. кранов в системе ХВС (труба d 50 - 4м., отвод - 2 шт., шар. кран - 2 шт., муфта комбиниров.разборная - 3 шт., резьба d 40 - 3 шт., нить - 6 м.,  диск - 1 шт.) </t>
  </si>
  <si>
    <t xml:space="preserve">кв. № 7 - частичная замена стояка канализации (труба d 110 - 3м., переход - 1 шт., манжета - 2 шт.,  тройник - 1 шт., силикон - 1/2 бут., диск - 1 шт.) </t>
  </si>
  <si>
    <t xml:space="preserve">подвал - дезинсекция (фенаксин - 1 кг.), дератизация (крысиная смерть - 1 кг.) </t>
  </si>
  <si>
    <t xml:space="preserve">детская площадка - изготовление песочницы </t>
  </si>
  <si>
    <t>привозка и планировка горельника - 60т., щебня - 30т., погрузчик - 2 час.</t>
  </si>
  <si>
    <t xml:space="preserve">монтаж аншлага и номерного знака на фасад дома </t>
  </si>
  <si>
    <t xml:space="preserve">подвал (1п., кв. № 10, 11)  - монтаж шар. кранов (труба d 20 - 1м., соединение - 3 шт., шар. кран - 3 шт., нить - 3 м.) </t>
  </si>
  <si>
    <t>III п., IV п. 1 эт. - вызов аварийной службы - 2 заявки (замена свет. лампы 5 Вт. - 1 шт., ТСК-3 - 1 шт.)</t>
  </si>
  <si>
    <t>колодец - утепление труб ХВС (утеплитель - 5 шт. пена монтажная - 1 бал., хомут - 12 шт.)</t>
  </si>
  <si>
    <t xml:space="preserve">монтаж ОДПУ ХВС </t>
  </si>
  <si>
    <t>подвал - дезинфекция подвала после прочистки канализационного выпуска (хлорка - 2 кг.)</t>
  </si>
  <si>
    <t>I п. 4 эт. - замена свет. лампы 5 Вт. - 1 шт.</t>
  </si>
  <si>
    <t>закрыты отдушины в подвал (монтажная пена - 1 бал.)</t>
  </si>
  <si>
    <t>IV п. 5 эт., подвал - замена свет. лампы 5 Вт. - 3 шт., ТСК-3 - 1 шт.</t>
  </si>
  <si>
    <r>
      <t>очистка кровли от снега и наледи (65 м</t>
    </r>
    <r>
      <rPr>
        <sz val="10.1"/>
        <rFont val="Calibri"/>
        <family val="2"/>
      </rPr>
      <t>²)</t>
    </r>
  </si>
  <si>
    <t>детская площадка - замена светодиодной лампы 20 Вт. - 1 шт.</t>
  </si>
  <si>
    <t>дворовая территория - монтаж иллюминации на елке (гирлянда 10м. - 1 шт.)</t>
  </si>
  <si>
    <t>I п. 4 эт. - замена свет. лампы 5 Вт. - 1 шт., ТСК-3 - 1 шт.</t>
  </si>
  <si>
    <t>прочистка дороги от снега вдоль дома и подъезд к контейнерам (погрузчиком 1 час 57 мин.)</t>
  </si>
  <si>
    <t>изготовление и заливка водой снежной горки, элементов снежного городка</t>
  </si>
  <si>
    <t>I-IVп. - очистка подъездных козырьков от снега - 4 шт.</t>
  </si>
  <si>
    <t>I п. - ремонт кровли</t>
  </si>
  <si>
    <t>IV п. 3 эт. - вызов аварийной службы - 1 заявка (замена свет. лампы 5 Вт. - 1 шт.)</t>
  </si>
  <si>
    <t>кв. № 29 - замена стояка отопления на кухне (труба d 20 - 4м., тройник - 2 шт., муфта комбинированная - 2 шт., нить -5м.)</t>
  </si>
  <si>
    <t>прочистка дороги от снега вдоль дома и подъезд к контейнерам (погрузчиком 1 час. 30 мин.)</t>
  </si>
  <si>
    <t>замена эл. лампочек 40 Вт. - 2 шт.</t>
  </si>
  <si>
    <t>прочистка дороги от снега вдоль дома и подъезд к контейнерам (погрузчиком 1 час 58 мин.)</t>
  </si>
  <si>
    <t xml:space="preserve">подвал (III-IVп.) - удлинение канализационной трубы (труба d 110 - 1м., муфта соеденительная - 1 шт., силикон - 1/4 бут.)  </t>
  </si>
  <si>
    <t>уборка сосулек и наледи с кровли</t>
  </si>
  <si>
    <t>вывод ХВС для заливки снежной горки в д. № 5 по ул. Крайняя (труба d 20 - 15м, шар. кран d 20 - 1 шт., соединение - 3 шт., тройник - 1 шт.)</t>
  </si>
  <si>
    <t xml:space="preserve">I, II, III, IV п. - открытка А 4 - 4 шт. </t>
  </si>
  <si>
    <t>труба для прочистки канализации с подвала (труба d 20 -12м., муфта соединительная d 20 - 2 шт.)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</si>
</sst>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.##0"/>
    <numFmt numFmtId="173" formatCode="0.0"/>
  </numFmts>
  <fonts count="67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sz val="10.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7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36"/>
      <name val="Arial Cyr"/>
      <family val="0"/>
    </font>
    <font>
      <sz val="8"/>
      <color indexed="36"/>
      <name val="Arial Cyr"/>
      <family val="0"/>
    </font>
    <font>
      <b/>
      <sz val="9"/>
      <color indexed="36"/>
      <name val="Arial Cyr"/>
      <family val="0"/>
    </font>
    <font>
      <sz val="10"/>
      <color indexed="36"/>
      <name val="Arial Cyr"/>
      <family val="0"/>
    </font>
    <font>
      <b/>
      <sz val="10"/>
      <color indexed="36"/>
      <name val="Arial Cyr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b/>
      <sz val="7"/>
      <color rgb="FF000000"/>
      <name val="Arial"/>
      <family val="2"/>
    </font>
    <font>
      <b/>
      <sz val="11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2"/>
    </font>
    <font>
      <sz val="8"/>
      <color rgb="FF7030A0"/>
      <name val="Arial Cyr"/>
      <family val="2"/>
    </font>
    <font>
      <sz val="9"/>
      <color rgb="FF7030A0"/>
      <name val="Arial Cyr"/>
      <family val="2"/>
    </font>
    <font>
      <sz val="10"/>
      <color rgb="FF7030A0"/>
      <name val="Arial Cyr"/>
      <family val="0"/>
    </font>
    <font>
      <b/>
      <sz val="10"/>
      <color rgb="FF7030A0"/>
      <name val="Arial Cyr"/>
      <family val="2"/>
    </font>
    <font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>
      <alignment horizontal="left" vertical="top"/>
      <protection/>
    </xf>
    <xf numFmtId="0" fontId="42" fillId="0" borderId="0">
      <alignment horizontal="left" vertical="top"/>
      <protection/>
    </xf>
    <xf numFmtId="0" fontId="43" fillId="0" borderId="0">
      <alignment horizontal="right" vertical="top"/>
      <protection/>
    </xf>
    <xf numFmtId="0" fontId="42" fillId="0" borderId="0">
      <alignment horizontal="right" vertical="top"/>
      <protection/>
    </xf>
    <xf numFmtId="0" fontId="43" fillId="0" borderId="0">
      <alignment horizontal="right" vertical="top"/>
      <protection/>
    </xf>
    <xf numFmtId="0" fontId="41" fillId="0" borderId="0">
      <alignment horizontal="left" vertical="top"/>
      <protection/>
    </xf>
    <xf numFmtId="0" fontId="42" fillId="0" borderId="0">
      <alignment horizontal="center" vertical="center"/>
      <protection/>
    </xf>
    <xf numFmtId="0" fontId="42" fillId="0" borderId="0">
      <alignment horizontal="center" vertical="top"/>
      <protection/>
    </xf>
    <xf numFmtId="0" fontId="42" fillId="0" borderId="0">
      <alignment horizontal="center" vertical="top"/>
      <protection/>
    </xf>
    <xf numFmtId="0" fontId="44" fillId="0" borderId="0">
      <alignment horizontal="left" vertical="top"/>
      <protection/>
    </xf>
    <xf numFmtId="0" fontId="42" fillId="0" borderId="0">
      <alignment horizontal="left" vertical="top"/>
      <protection/>
    </xf>
    <xf numFmtId="0" fontId="42" fillId="0" borderId="0">
      <alignment horizontal="right" vertical="top"/>
      <protection/>
    </xf>
    <xf numFmtId="0" fontId="45" fillId="0" borderId="0">
      <alignment horizontal="left" vertical="top"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39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vertical="center" wrapText="1"/>
    </xf>
    <xf numFmtId="49" fontId="0" fillId="0" borderId="13" xfId="0" applyNumberFormat="1" applyFont="1" applyBorder="1" applyAlignment="1">
      <alignment horizontal="left"/>
    </xf>
    <xf numFmtId="0" fontId="5" fillId="0" borderId="14" xfId="0" applyFont="1" applyBorder="1" applyAlignment="1">
      <alignment horizontal="left" wrapText="1"/>
    </xf>
    <xf numFmtId="2" fontId="1" fillId="33" borderId="10" xfId="0" applyNumberFormat="1" applyFont="1" applyFill="1" applyBorder="1" applyAlignment="1">
      <alignment/>
    </xf>
    <xf numFmtId="2" fontId="1" fillId="34" borderId="10" xfId="0" applyNumberFormat="1" applyFont="1" applyFill="1" applyBorder="1" applyAlignment="1">
      <alignment/>
    </xf>
    <xf numFmtId="2" fontId="1" fillId="0" borderId="15" xfId="0" applyNumberFormat="1" applyFont="1" applyBorder="1" applyAlignment="1">
      <alignment horizontal="right"/>
    </xf>
    <xf numFmtId="2" fontId="1" fillId="0" borderId="16" xfId="0" applyNumberFormat="1" applyFont="1" applyBorder="1" applyAlignment="1">
      <alignment horizontal="right"/>
    </xf>
    <xf numFmtId="2" fontId="1" fillId="33" borderId="10" xfId="0" applyNumberFormat="1" applyFont="1" applyFill="1" applyBorder="1" applyAlignment="1">
      <alignment horizontal="right"/>
    </xf>
    <xf numFmtId="2" fontId="1" fillId="0" borderId="17" xfId="0" applyNumberFormat="1" applyFont="1" applyBorder="1" applyAlignment="1">
      <alignment horizontal="right"/>
    </xf>
    <xf numFmtId="0" fontId="5" fillId="35" borderId="18" xfId="0" applyFont="1" applyFill="1" applyBorder="1" applyAlignment="1">
      <alignment horizontal="right" vertical="center"/>
    </xf>
    <xf numFmtId="0" fontId="5" fillId="35" borderId="19" xfId="0" applyFont="1" applyFill="1" applyBorder="1" applyAlignment="1">
      <alignment horizontal="left" wrapText="1"/>
    </xf>
    <xf numFmtId="0" fontId="5" fillId="35" borderId="11" xfId="0" applyNumberFormat="1" applyFont="1" applyFill="1" applyBorder="1" applyAlignment="1">
      <alignment vertical="center"/>
    </xf>
    <xf numFmtId="0" fontId="5" fillId="35" borderId="14" xfId="0" applyFont="1" applyFill="1" applyBorder="1" applyAlignment="1">
      <alignment horizontal="right" vertical="center"/>
    </xf>
    <xf numFmtId="0" fontId="5" fillId="35" borderId="18" xfId="0" applyNumberFormat="1" applyFont="1" applyFill="1" applyBorder="1" applyAlignment="1">
      <alignment vertical="center"/>
    </xf>
    <xf numFmtId="0" fontId="5" fillId="35" borderId="20" xfId="0" applyNumberFormat="1" applyFont="1" applyFill="1" applyBorder="1" applyAlignment="1">
      <alignment vertical="center"/>
    </xf>
    <xf numFmtId="0" fontId="5" fillId="35" borderId="21" xfId="0" applyFont="1" applyFill="1" applyBorder="1" applyAlignment="1">
      <alignment horizontal="left" vertical="center" wrapText="1"/>
    </xf>
    <xf numFmtId="0" fontId="7" fillId="35" borderId="22" xfId="37" applyFont="1" applyFill="1" applyBorder="1" applyAlignment="1" quotePrefix="1">
      <alignment horizontal="right" vertical="center" wrapText="1"/>
      <protection/>
    </xf>
    <xf numFmtId="0" fontId="5" fillId="35" borderId="14" xfId="0" applyFont="1" applyFill="1" applyBorder="1" applyAlignment="1">
      <alignment horizontal="left" wrapText="1"/>
    </xf>
    <xf numFmtId="2" fontId="5" fillId="35" borderId="23" xfId="0" applyNumberFormat="1" applyFont="1" applyFill="1" applyBorder="1" applyAlignment="1">
      <alignment vertical="center"/>
    </xf>
    <xf numFmtId="2" fontId="5" fillId="35" borderId="20" xfId="0" applyNumberFormat="1" applyFont="1" applyFill="1" applyBorder="1" applyAlignment="1">
      <alignment vertical="center"/>
    </xf>
    <xf numFmtId="0" fontId="5" fillId="35" borderId="24" xfId="0" applyFont="1" applyFill="1" applyBorder="1" applyAlignment="1">
      <alignment horizontal="left" wrapText="1"/>
    </xf>
    <xf numFmtId="0" fontId="5" fillId="35" borderId="21" xfId="0" applyFont="1" applyFill="1" applyBorder="1" applyAlignment="1">
      <alignment horizontal="left" wrapText="1"/>
    </xf>
    <xf numFmtId="0" fontId="5" fillId="35" borderId="20" xfId="0" applyFont="1" applyFill="1" applyBorder="1" applyAlignment="1">
      <alignment horizontal="right" vertical="center"/>
    </xf>
    <xf numFmtId="0" fontId="5" fillId="35" borderId="14" xfId="0" applyNumberFormat="1" applyFont="1" applyFill="1" applyBorder="1" applyAlignment="1">
      <alignment vertical="center"/>
    </xf>
    <xf numFmtId="0" fontId="5" fillId="35" borderId="19" xfId="0" applyFont="1" applyFill="1" applyBorder="1" applyAlignment="1">
      <alignment horizontal="right" vertical="center"/>
    </xf>
    <xf numFmtId="0" fontId="5" fillId="35" borderId="24" xfId="0" applyFont="1" applyFill="1" applyBorder="1" applyAlignment="1">
      <alignment horizontal="left" vertical="center" wrapText="1"/>
    </xf>
    <xf numFmtId="49" fontId="61" fillId="0" borderId="25" xfId="0" applyNumberFormat="1" applyFont="1" applyBorder="1" applyAlignment="1">
      <alignment horizontal="left"/>
    </xf>
    <xf numFmtId="0" fontId="61" fillId="0" borderId="10" xfId="0" applyFont="1" applyBorder="1" applyAlignment="1">
      <alignment horizontal="right"/>
    </xf>
    <xf numFmtId="0" fontId="62" fillId="0" borderId="11" xfId="0" applyFont="1" applyBorder="1" applyAlignment="1">
      <alignment horizontal="center" vertical="center" wrapText="1"/>
    </xf>
    <xf numFmtId="2" fontId="62" fillId="0" borderId="26" xfId="0" applyNumberFormat="1" applyFont="1" applyBorder="1" applyAlignment="1">
      <alignment/>
    </xf>
    <xf numFmtId="2" fontId="62" fillId="0" borderId="27" xfId="0" applyNumberFormat="1" applyFont="1" applyBorder="1" applyAlignment="1">
      <alignment/>
    </xf>
    <xf numFmtId="2" fontId="62" fillId="0" borderId="28" xfId="0" applyNumberFormat="1" applyFont="1" applyBorder="1" applyAlignment="1">
      <alignment/>
    </xf>
    <xf numFmtId="2" fontId="63" fillId="0" borderId="29" xfId="0" applyNumberFormat="1" applyFont="1" applyBorder="1" applyAlignment="1">
      <alignment/>
    </xf>
    <xf numFmtId="0" fontId="64" fillId="0" borderId="18" xfId="0" applyFont="1" applyBorder="1" applyAlignment="1">
      <alignment horizontal="center" vertical="center" wrapText="1"/>
    </xf>
    <xf numFmtId="0" fontId="64" fillId="0" borderId="30" xfId="0" applyFont="1" applyBorder="1" applyAlignment="1">
      <alignment/>
    </xf>
    <xf numFmtId="0" fontId="64" fillId="0" borderId="31" xfId="0" applyFont="1" applyBorder="1" applyAlignment="1">
      <alignment/>
    </xf>
    <xf numFmtId="0" fontId="64" fillId="0" borderId="32" xfId="0" applyFont="1" applyBorder="1" applyAlignment="1">
      <alignment/>
    </xf>
    <xf numFmtId="2" fontId="63" fillId="36" borderId="10" xfId="0" applyNumberFormat="1" applyFont="1" applyFill="1" applyBorder="1" applyAlignment="1">
      <alignment/>
    </xf>
    <xf numFmtId="0" fontId="64" fillId="0" borderId="0" xfId="0" applyFont="1" applyAlignment="1">
      <alignment/>
    </xf>
    <xf numFmtId="0" fontId="5" fillId="35" borderId="18" xfId="0" applyFont="1" applyFill="1" applyBorder="1" applyAlignment="1">
      <alignment horizontal="left" vertical="center" wrapText="1"/>
    </xf>
    <xf numFmtId="0" fontId="5" fillId="35" borderId="14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vertical="center" wrapText="1"/>
    </xf>
    <xf numFmtId="2" fontId="6" fillId="34" borderId="10" xfId="0" applyNumberFormat="1" applyFont="1" applyFill="1" applyBorder="1" applyAlignment="1">
      <alignment vertical="center" wrapText="1"/>
    </xf>
    <xf numFmtId="0" fontId="5" fillId="35" borderId="20" xfId="0" applyFont="1" applyFill="1" applyBorder="1" applyAlignment="1">
      <alignment horizontal="left" vertical="center" wrapText="1"/>
    </xf>
    <xf numFmtId="2" fontId="6" fillId="35" borderId="16" xfId="0" applyNumberFormat="1" applyFont="1" applyFill="1" applyBorder="1" applyAlignment="1">
      <alignment vertical="center"/>
    </xf>
    <xf numFmtId="2" fontId="6" fillId="35" borderId="22" xfId="0" applyNumberFormat="1" applyFont="1" applyFill="1" applyBorder="1" applyAlignment="1">
      <alignment horizontal="right" vertical="center"/>
    </xf>
    <xf numFmtId="2" fontId="6" fillId="35" borderId="33" xfId="0" applyNumberFormat="1" applyFont="1" applyFill="1" applyBorder="1" applyAlignment="1">
      <alignment horizontal="right" vertical="center"/>
    </xf>
    <xf numFmtId="2" fontId="7" fillId="35" borderId="22" xfId="44" applyNumberFormat="1" applyFont="1" applyFill="1" applyBorder="1" applyAlignment="1">
      <alignment horizontal="right" vertical="center" wrapText="1"/>
      <protection/>
    </xf>
    <xf numFmtId="2" fontId="6" fillId="35" borderId="17" xfId="0" applyNumberFormat="1" applyFont="1" applyFill="1" applyBorder="1" applyAlignment="1">
      <alignment horizontal="right" vertical="center"/>
    </xf>
    <xf numFmtId="2" fontId="6" fillId="35" borderId="15" xfId="0" applyNumberFormat="1" applyFont="1" applyFill="1" applyBorder="1" applyAlignment="1">
      <alignment horizontal="right" vertical="center"/>
    </xf>
    <xf numFmtId="0" fontId="5" fillId="35" borderId="23" xfId="0" applyFont="1" applyFill="1" applyBorder="1" applyAlignment="1">
      <alignment horizontal="left" vertical="center" wrapText="1"/>
    </xf>
    <xf numFmtId="2" fontId="61" fillId="35" borderId="0" xfId="0" applyNumberFormat="1" applyFont="1" applyFill="1" applyBorder="1" applyAlignment="1">
      <alignment vertical="center"/>
    </xf>
    <xf numFmtId="2" fontId="6" fillId="35" borderId="0" xfId="0" applyNumberFormat="1" applyFont="1" applyFill="1" applyBorder="1" applyAlignment="1">
      <alignment horizontal="right" vertical="center"/>
    </xf>
    <xf numFmtId="2" fontId="6" fillId="35" borderId="34" xfId="0" applyNumberFormat="1" applyFont="1" applyFill="1" applyBorder="1" applyAlignment="1">
      <alignment horizontal="right" vertical="center"/>
    </xf>
    <xf numFmtId="2" fontId="61" fillId="35" borderId="0" xfId="0" applyNumberFormat="1" applyFont="1" applyFill="1" applyBorder="1" applyAlignment="1">
      <alignment horizontal="right" vertical="center"/>
    </xf>
    <xf numFmtId="2" fontId="6" fillId="35" borderId="35" xfId="0" applyNumberFormat="1" applyFont="1" applyFill="1" applyBorder="1" applyAlignment="1">
      <alignment horizontal="right" vertical="center"/>
    </xf>
    <xf numFmtId="2" fontId="61" fillId="35" borderId="36" xfId="0" applyNumberFormat="1" applyFont="1" applyFill="1" applyBorder="1" applyAlignment="1">
      <alignment vertical="center"/>
    </xf>
    <xf numFmtId="2" fontId="61" fillId="35" borderId="34" xfId="0" applyNumberFormat="1" applyFont="1" applyFill="1" applyBorder="1" applyAlignment="1">
      <alignment vertical="center"/>
    </xf>
    <xf numFmtId="2" fontId="5" fillId="35" borderId="33" xfId="0" applyNumberFormat="1" applyFont="1" applyFill="1" applyBorder="1" applyAlignment="1">
      <alignment horizontal="right" vertical="center"/>
    </xf>
    <xf numFmtId="2" fontId="63" fillId="35" borderId="0" xfId="0" applyNumberFormat="1" applyFont="1" applyFill="1" applyBorder="1" applyAlignment="1">
      <alignment horizontal="right" vertical="center"/>
    </xf>
    <xf numFmtId="2" fontId="61" fillId="35" borderId="34" xfId="0" applyNumberFormat="1" applyFont="1" applyFill="1" applyBorder="1" applyAlignment="1">
      <alignment horizontal="right" vertical="center"/>
    </xf>
    <xf numFmtId="2" fontId="61" fillId="35" borderId="37" xfId="0" applyNumberFormat="1" applyFont="1" applyFill="1" applyBorder="1" applyAlignment="1">
      <alignment horizontal="right" vertical="center"/>
    </xf>
    <xf numFmtId="2" fontId="63" fillId="35" borderId="34" xfId="0" applyNumberFormat="1" applyFont="1" applyFill="1" applyBorder="1" applyAlignment="1">
      <alignment horizontal="right" vertical="center"/>
    </xf>
    <xf numFmtId="2" fontId="63" fillId="35" borderId="37" xfId="0" applyNumberFormat="1" applyFont="1" applyFill="1" applyBorder="1" applyAlignment="1">
      <alignment horizontal="right" vertical="center"/>
    </xf>
    <xf numFmtId="2" fontId="63" fillId="35" borderId="29" xfId="0" applyNumberFormat="1" applyFont="1" applyFill="1" applyBorder="1" applyAlignment="1">
      <alignment horizontal="right" vertical="center"/>
    </xf>
    <xf numFmtId="2" fontId="63" fillId="35" borderId="38" xfId="0" applyNumberFormat="1" applyFont="1" applyFill="1" applyBorder="1" applyAlignment="1">
      <alignment horizontal="right" vertical="center"/>
    </xf>
    <xf numFmtId="2" fontId="63" fillId="35" borderId="39" xfId="0" applyNumberFormat="1" applyFont="1" applyFill="1" applyBorder="1" applyAlignment="1">
      <alignment horizontal="right" vertical="center"/>
    </xf>
    <xf numFmtId="2" fontId="61" fillId="35" borderId="38" xfId="0" applyNumberFormat="1" applyFont="1" applyFill="1" applyBorder="1" applyAlignment="1">
      <alignment horizontal="right" vertical="center"/>
    </xf>
    <xf numFmtId="2" fontId="61" fillId="35" borderId="39" xfId="0" applyNumberFormat="1" applyFont="1" applyFill="1" applyBorder="1" applyAlignment="1">
      <alignment horizontal="right" vertical="center"/>
    </xf>
    <xf numFmtId="2" fontId="61" fillId="35" borderId="29" xfId="0" applyNumberFormat="1" applyFont="1" applyFill="1" applyBorder="1" applyAlignment="1">
      <alignment horizontal="right" vertical="center"/>
    </xf>
    <xf numFmtId="2" fontId="61" fillId="35" borderId="40" xfId="0" applyNumberFormat="1" applyFont="1" applyFill="1" applyBorder="1" applyAlignment="1">
      <alignment horizontal="right" vertical="center"/>
    </xf>
    <xf numFmtId="2" fontId="63" fillId="35" borderId="40" xfId="0" applyNumberFormat="1" applyFont="1" applyFill="1" applyBorder="1" applyAlignment="1">
      <alignment horizontal="right" vertical="center"/>
    </xf>
    <xf numFmtId="2" fontId="61" fillId="35" borderId="41" xfId="0" applyNumberFormat="1" applyFont="1" applyFill="1" applyBorder="1" applyAlignment="1">
      <alignment horizontal="right" vertical="center"/>
    </xf>
    <xf numFmtId="2" fontId="7" fillId="0" borderId="10" xfId="44" applyNumberFormat="1" applyFont="1" applyBorder="1" applyAlignment="1">
      <alignment horizontal="right" vertical="center" wrapText="1"/>
      <protection/>
    </xf>
    <xf numFmtId="2" fontId="7" fillId="0" borderId="22" xfId="44" applyNumberFormat="1" applyFont="1" applyBorder="1" applyAlignment="1">
      <alignment horizontal="right" vertical="center" wrapText="1"/>
      <protection/>
    </xf>
    <xf numFmtId="0" fontId="5" fillId="35" borderId="19" xfId="0" applyFont="1" applyFill="1" applyBorder="1" applyAlignment="1">
      <alignment horizontal="left" vertical="center" wrapText="1"/>
    </xf>
    <xf numFmtId="2" fontId="65" fillId="0" borderId="15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5" fillId="0" borderId="36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21" xfId="0" applyFont="1" applyBorder="1" applyAlignment="1">
      <alignment horizontal="left" vertical="center" wrapText="1"/>
    </xf>
    <xf numFmtId="0" fontId="66" fillId="35" borderId="14" xfId="0" applyFont="1" applyFill="1" applyBorder="1" applyAlignment="1">
      <alignment vertical="center" wrapText="1"/>
    </xf>
    <xf numFmtId="0" fontId="5" fillId="35" borderId="20" xfId="0" applyFont="1" applyFill="1" applyBorder="1" applyAlignment="1">
      <alignment horizontal="left" wrapText="1"/>
    </xf>
    <xf numFmtId="173" fontId="5" fillId="35" borderId="20" xfId="0" applyNumberFormat="1" applyFont="1" applyFill="1" applyBorder="1" applyAlignment="1">
      <alignment vertical="center"/>
    </xf>
    <xf numFmtId="0" fontId="66" fillId="35" borderId="31" xfId="0" applyFont="1" applyFill="1" applyBorder="1" applyAlignment="1">
      <alignment vertical="center" wrapText="1"/>
    </xf>
    <xf numFmtId="2" fontId="61" fillId="35" borderId="38" xfId="0" applyNumberFormat="1" applyFont="1" applyFill="1" applyBorder="1" applyAlignment="1">
      <alignment vertical="center"/>
    </xf>
    <xf numFmtId="2" fontId="62" fillId="35" borderId="29" xfId="0" applyNumberFormat="1" applyFont="1" applyFill="1" applyBorder="1" applyAlignment="1">
      <alignment horizontal="right" vertical="center"/>
    </xf>
    <xf numFmtId="2" fontId="62" fillId="35" borderId="38" xfId="0" applyNumberFormat="1" applyFont="1" applyFill="1" applyBorder="1" applyAlignment="1">
      <alignment horizontal="right" vertical="center"/>
    </xf>
    <xf numFmtId="0" fontId="5" fillId="35" borderId="42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5" fillId="0" borderId="36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6" fillId="34" borderId="10" xfId="0" applyFont="1" applyFill="1" applyBorder="1" applyAlignment="1">
      <alignment vertical="center" wrapText="1"/>
    </xf>
    <xf numFmtId="2" fontId="6" fillId="34" borderId="10" xfId="0" applyNumberFormat="1" applyFont="1" applyFill="1" applyBorder="1" applyAlignment="1">
      <alignment vertical="center" wrapText="1"/>
    </xf>
    <xf numFmtId="0" fontId="0" fillId="0" borderId="18" xfId="0" applyFont="1" applyBorder="1" applyAlignment="1">
      <alignment horizontal="center" vertical="center" wrapText="1"/>
    </xf>
    <xf numFmtId="0" fontId="5" fillId="35" borderId="43" xfId="0" applyFont="1" applyFill="1" applyBorder="1" applyAlignment="1">
      <alignment horizontal="left" vertical="center" wrapText="1"/>
    </xf>
    <xf numFmtId="0" fontId="5" fillId="35" borderId="44" xfId="0" applyFont="1" applyFill="1" applyBorder="1" applyAlignment="1">
      <alignment horizontal="left" vertical="center" wrapText="1"/>
    </xf>
    <xf numFmtId="0" fontId="5" fillId="35" borderId="18" xfId="0" applyFont="1" applyFill="1" applyBorder="1" applyAlignment="1">
      <alignment horizontal="left" wrapText="1"/>
    </xf>
    <xf numFmtId="0" fontId="8" fillId="35" borderId="14" xfId="0" applyFont="1" applyFill="1" applyBorder="1" applyAlignment="1">
      <alignment vertical="center" wrapText="1"/>
    </xf>
    <xf numFmtId="2" fontId="1" fillId="33" borderId="10" xfId="0" applyNumberFormat="1" applyFont="1" applyFill="1" applyBorder="1" applyAlignment="1">
      <alignment/>
    </xf>
    <xf numFmtId="2" fontId="6" fillId="35" borderId="0" xfId="0" applyNumberFormat="1" applyFont="1" applyFill="1" applyBorder="1" applyAlignment="1">
      <alignment vertical="center"/>
    </xf>
    <xf numFmtId="2" fontId="5" fillId="35" borderId="0" xfId="0" applyNumberFormat="1" applyFont="1" applyFill="1" applyBorder="1" applyAlignment="1">
      <alignment horizontal="right" vertical="center"/>
    </xf>
    <xf numFmtId="0" fontId="5" fillId="35" borderId="0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64" fillId="36" borderId="17" xfId="0" applyFont="1" applyFill="1" applyBorder="1" applyAlignment="1">
      <alignment wrapText="1"/>
    </xf>
    <xf numFmtId="0" fontId="64" fillId="36" borderId="33" xfId="0" applyFont="1" applyFill="1" applyBorder="1" applyAlignment="1">
      <alignment wrapText="1"/>
    </xf>
    <xf numFmtId="0" fontId="64" fillId="36" borderId="45" xfId="0" applyFont="1" applyFill="1" applyBorder="1" applyAlignment="1">
      <alignment wrapText="1"/>
    </xf>
    <xf numFmtId="0" fontId="2" fillId="0" borderId="3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5" fillId="0" borderId="17" xfId="0" applyFont="1" applyBorder="1" applyAlignment="1">
      <alignment vertical="center" wrapText="1"/>
    </xf>
    <xf numFmtId="0" fontId="5" fillId="0" borderId="40" xfId="0" applyFont="1" applyBorder="1" applyAlignment="1">
      <alignment vertical="center" wrapText="1"/>
    </xf>
    <xf numFmtId="0" fontId="5" fillId="0" borderId="4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2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3" fillId="0" borderId="17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45" xfId="0" applyFont="1" applyBorder="1" applyAlignment="1">
      <alignment horizont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5" fillId="0" borderId="40" xfId="0" applyFont="1" applyBorder="1" applyAlignment="1">
      <alignment vertical="center" wrapText="1"/>
    </xf>
    <xf numFmtId="0" fontId="5" fillId="0" borderId="41" xfId="0" applyFont="1" applyBorder="1" applyAlignment="1">
      <alignment vertical="center" wrapText="1"/>
    </xf>
    <xf numFmtId="0" fontId="64" fillId="0" borderId="0" xfId="0" applyFont="1" applyBorder="1" applyAlignment="1">
      <alignment horizontal="center" vertical="center"/>
    </xf>
    <xf numFmtId="0" fontId="64" fillId="0" borderId="37" xfId="0" applyFont="1" applyBorder="1" applyAlignment="1">
      <alignment horizontal="center" vertical="center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2" xfId="38"/>
    <cellStyle name="S3" xfId="39"/>
    <cellStyle name="S4" xfId="40"/>
    <cellStyle name="S5" xfId="41"/>
    <cellStyle name="S6" xfId="42"/>
    <cellStyle name="S7" xfId="43"/>
    <cellStyle name="S8" xfId="44"/>
    <cellStyle name="S9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Ввод " xfId="52"/>
    <cellStyle name="Вывод" xfId="53"/>
    <cellStyle name="Вычисление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8"/>
  <sheetViews>
    <sheetView tabSelected="1" view="pageBreakPreview" zoomScaleNormal="112" zoomScaleSheetLayoutView="100" zoomScalePageLayoutView="0" workbookViewId="0" topLeftCell="A168">
      <selection activeCell="N191" sqref="N191"/>
    </sheetView>
  </sheetViews>
  <sheetFormatPr defaultColWidth="9.00390625" defaultRowHeight="12.75"/>
  <cols>
    <col min="1" max="1" width="20.75390625" style="0" customWidth="1"/>
    <col min="2" max="2" width="10.75390625" style="0" customWidth="1"/>
    <col min="3" max="3" width="10.00390625" style="0" customWidth="1"/>
    <col min="4" max="4" width="7.75390625" style="0" customWidth="1"/>
    <col min="5" max="5" width="10.75390625" style="0" customWidth="1"/>
    <col min="6" max="6" width="10.125" style="0" customWidth="1"/>
    <col min="7" max="8" width="9.75390625" style="0" customWidth="1"/>
    <col min="9" max="9" width="47.625" style="0" customWidth="1"/>
    <col min="10" max="10" width="10.00390625" style="0" customWidth="1"/>
    <col min="11" max="11" width="9.875" style="0" customWidth="1"/>
    <col min="12" max="12" width="9.00390625" style="0" customWidth="1"/>
  </cols>
  <sheetData>
    <row r="1" spans="1:10" ht="15.75">
      <c r="A1" s="120" t="s">
        <v>32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0" ht="16.5" thickBot="1">
      <c r="A2" s="121" t="s">
        <v>25</v>
      </c>
      <c r="B2" s="121"/>
      <c r="C2" s="121"/>
      <c r="D2" s="121"/>
      <c r="E2" s="121"/>
      <c r="F2" s="121"/>
      <c r="G2" s="121"/>
      <c r="H2" s="121"/>
      <c r="I2" s="121"/>
      <c r="J2" s="121"/>
    </row>
    <row r="3" spans="1:10" ht="13.5" thickBot="1">
      <c r="A3" s="122"/>
      <c r="B3" s="125" t="s">
        <v>23</v>
      </c>
      <c r="C3" s="126"/>
      <c r="D3" s="126"/>
      <c r="E3" s="127"/>
      <c r="F3" s="125" t="s">
        <v>26</v>
      </c>
      <c r="G3" s="126"/>
      <c r="H3" s="126"/>
      <c r="I3" s="126"/>
      <c r="J3" s="127"/>
    </row>
    <row r="4" spans="1:10" ht="13.5" thickBot="1">
      <c r="A4" s="123"/>
      <c r="B4" s="108" t="s">
        <v>0</v>
      </c>
      <c r="C4" s="128" t="s">
        <v>30</v>
      </c>
      <c r="D4" s="108" t="s">
        <v>1</v>
      </c>
      <c r="E4" s="108" t="s">
        <v>2</v>
      </c>
      <c r="F4" s="108" t="s">
        <v>3</v>
      </c>
      <c r="G4" s="108" t="s">
        <v>4</v>
      </c>
      <c r="H4" s="108" t="s">
        <v>5</v>
      </c>
      <c r="I4" s="115" t="s">
        <v>6</v>
      </c>
      <c r="J4" s="116"/>
    </row>
    <row r="5" spans="1:10" ht="33" customHeight="1" thickBot="1">
      <c r="A5" s="124"/>
      <c r="B5" s="110"/>
      <c r="C5" s="129"/>
      <c r="D5" s="110"/>
      <c r="E5" s="110"/>
      <c r="F5" s="110"/>
      <c r="G5" s="110"/>
      <c r="H5" s="110"/>
      <c r="I5" s="1" t="s">
        <v>7</v>
      </c>
      <c r="J5" s="1" t="s">
        <v>8</v>
      </c>
    </row>
    <row r="6" spans="1:10" ht="13.5" customHeight="1" thickBot="1">
      <c r="A6" s="44" t="s">
        <v>33</v>
      </c>
      <c r="B6" s="130"/>
      <c r="C6" s="131"/>
      <c r="D6" s="131"/>
      <c r="E6" s="132"/>
      <c r="F6" s="82"/>
      <c r="G6" s="83"/>
      <c r="H6" s="83"/>
      <c r="I6" s="45" t="s">
        <v>34</v>
      </c>
      <c r="J6" s="46">
        <v>-164941.85</v>
      </c>
    </row>
    <row r="7" spans="1:10" ht="13.5" customHeight="1" thickBot="1">
      <c r="A7" s="108" t="s">
        <v>9</v>
      </c>
      <c r="B7" s="48">
        <f>17.31*2484.9024</f>
        <v>43013.660544</v>
      </c>
      <c r="C7" s="49">
        <f>E7-B7</f>
        <v>-4003.9405439999973</v>
      </c>
      <c r="D7" s="53"/>
      <c r="E7" s="49">
        <v>39009.72</v>
      </c>
      <c r="F7" s="52">
        <f>B7*1</f>
        <v>43013.660544</v>
      </c>
      <c r="G7" s="53">
        <f>(2.494+3.44+0.34+2.64)*2484.9-(1.1*18*2484.9)</f>
        <v>-27050.621400000004</v>
      </c>
      <c r="H7" s="49">
        <f>F7-G7+C7</f>
        <v>66060.3414</v>
      </c>
      <c r="I7" s="54" t="s">
        <v>28</v>
      </c>
      <c r="J7" s="21">
        <f>3.77*2484.9</f>
        <v>9368.073</v>
      </c>
    </row>
    <row r="8" spans="1:10" ht="24">
      <c r="A8" s="109"/>
      <c r="B8" s="55"/>
      <c r="C8" s="58"/>
      <c r="D8" s="58"/>
      <c r="E8" s="58"/>
      <c r="F8" s="64"/>
      <c r="G8" s="58"/>
      <c r="H8" s="65"/>
      <c r="I8" s="24" t="s">
        <v>64</v>
      </c>
      <c r="J8" s="17">
        <v>3371.8</v>
      </c>
    </row>
    <row r="9" spans="1:10" ht="12.75">
      <c r="A9" s="109"/>
      <c r="B9" s="55"/>
      <c r="C9" s="58"/>
      <c r="D9" s="58"/>
      <c r="E9" s="58"/>
      <c r="F9" s="64"/>
      <c r="G9" s="58"/>
      <c r="H9" s="65"/>
      <c r="I9" s="47" t="s">
        <v>37</v>
      </c>
      <c r="J9" s="17">
        <v>336</v>
      </c>
    </row>
    <row r="10" spans="1:10" ht="24.75" thickBot="1">
      <c r="A10" s="109"/>
      <c r="B10" s="55"/>
      <c r="C10" s="58"/>
      <c r="D10" s="58"/>
      <c r="E10" s="58"/>
      <c r="F10" s="64"/>
      <c r="G10" s="58"/>
      <c r="H10" s="65"/>
      <c r="I10" s="23" t="s">
        <v>38</v>
      </c>
      <c r="J10" s="17">
        <v>55</v>
      </c>
    </row>
    <row r="11" spans="1:10" ht="13.5" customHeight="1" thickBot="1">
      <c r="A11" s="108" t="s">
        <v>10</v>
      </c>
      <c r="B11" s="48">
        <f>17.31*2486.402</f>
        <v>43039.61862</v>
      </c>
      <c r="C11" s="49">
        <f>E11-B11</f>
        <v>2017.1513799999957</v>
      </c>
      <c r="D11" s="59"/>
      <c r="E11" s="49">
        <v>45056.77</v>
      </c>
      <c r="F11" s="52">
        <f>B11*1</f>
        <v>43039.61862</v>
      </c>
      <c r="G11" s="53">
        <f>(2.494+3.44+0.34+2.64)*2486.4</f>
        <v>22163.7696</v>
      </c>
      <c r="H11" s="49">
        <f>F11-G11+C11</f>
        <v>22893.000399999997</v>
      </c>
      <c r="I11" s="54" t="s">
        <v>28</v>
      </c>
      <c r="J11" s="21">
        <f>3.77*2486.4</f>
        <v>9373.728000000001</v>
      </c>
    </row>
    <row r="12" spans="1:10" ht="13.5" customHeight="1">
      <c r="A12" s="114"/>
      <c r="B12" s="60"/>
      <c r="C12" s="74"/>
      <c r="D12" s="74"/>
      <c r="E12" s="76"/>
      <c r="F12" s="64"/>
      <c r="G12" s="58"/>
      <c r="H12" s="65"/>
      <c r="I12" s="23" t="s">
        <v>36</v>
      </c>
      <c r="J12" s="17">
        <v>1048</v>
      </c>
    </row>
    <row r="13" spans="1:10" ht="13.5" customHeight="1">
      <c r="A13" s="114"/>
      <c r="B13" s="61"/>
      <c r="C13" s="58"/>
      <c r="D13" s="58"/>
      <c r="E13" s="65"/>
      <c r="F13" s="64"/>
      <c r="G13" s="58"/>
      <c r="H13" s="65"/>
      <c r="I13" s="23" t="s">
        <v>86</v>
      </c>
      <c r="J13" s="17">
        <v>599</v>
      </c>
    </row>
    <row r="14" spans="1:10" ht="13.5" customHeight="1">
      <c r="A14" s="114"/>
      <c r="B14" s="61"/>
      <c r="C14" s="58"/>
      <c r="D14" s="58"/>
      <c r="E14" s="65"/>
      <c r="F14" s="64"/>
      <c r="G14" s="58"/>
      <c r="H14" s="65"/>
      <c r="I14" s="23" t="s">
        <v>39</v>
      </c>
      <c r="J14" s="17">
        <v>684</v>
      </c>
    </row>
    <row r="15" spans="1:10" ht="13.5" customHeight="1">
      <c r="A15" s="114"/>
      <c r="B15" s="61"/>
      <c r="C15" s="58"/>
      <c r="D15" s="58"/>
      <c r="E15" s="65"/>
      <c r="F15" s="64"/>
      <c r="G15" s="58"/>
      <c r="H15" s="65"/>
      <c r="I15" s="47" t="s">
        <v>31</v>
      </c>
      <c r="J15" s="17">
        <f>1680+1680</f>
        <v>3360</v>
      </c>
    </row>
    <row r="16" spans="1:10" ht="24.75" thickBot="1">
      <c r="A16" s="114"/>
      <c r="B16" s="61"/>
      <c r="C16" s="58"/>
      <c r="D16" s="58"/>
      <c r="E16" s="65"/>
      <c r="F16" s="64"/>
      <c r="G16" s="58"/>
      <c r="H16" s="65"/>
      <c r="I16" s="43" t="s">
        <v>40</v>
      </c>
      <c r="J16" s="17">
        <v>1898.4</v>
      </c>
    </row>
    <row r="17" spans="1:10" ht="14.25" customHeight="1" thickBot="1">
      <c r="A17" s="108" t="s">
        <v>11</v>
      </c>
      <c r="B17" s="48">
        <f>17.31*2486.402</f>
        <v>43039.61862</v>
      </c>
      <c r="C17" s="49">
        <f>E17-B17</f>
        <v>-1776.118620000001</v>
      </c>
      <c r="D17" s="59"/>
      <c r="E17" s="49">
        <v>41263.5</v>
      </c>
      <c r="F17" s="52">
        <f>B17*1</f>
        <v>43039.61862</v>
      </c>
      <c r="G17" s="53">
        <f>(2.494+3.44+0.34+2.64)*2486.4</f>
        <v>22163.7696</v>
      </c>
      <c r="H17" s="49">
        <f>F17-G17+C17</f>
        <v>19099.7304</v>
      </c>
      <c r="I17" s="54" t="s">
        <v>28</v>
      </c>
      <c r="J17" s="21">
        <f>3.77*2486.4</f>
        <v>9373.728000000001</v>
      </c>
    </row>
    <row r="18" spans="1:10" ht="12.75">
      <c r="A18" s="109"/>
      <c r="B18" s="55"/>
      <c r="C18" s="58"/>
      <c r="D18" s="58"/>
      <c r="E18" s="58"/>
      <c r="F18" s="64"/>
      <c r="G18" s="58"/>
      <c r="H18" s="65"/>
      <c r="I18" s="47" t="s">
        <v>31</v>
      </c>
      <c r="J18" s="17">
        <f>12000+1680</f>
        <v>13680</v>
      </c>
    </row>
    <row r="19" spans="1:10" ht="27" customHeight="1" thickBot="1">
      <c r="A19" s="109"/>
      <c r="B19" s="55"/>
      <c r="C19" s="58"/>
      <c r="D19" s="58"/>
      <c r="E19" s="58"/>
      <c r="F19" s="64"/>
      <c r="G19" s="58"/>
      <c r="H19" s="65"/>
      <c r="I19" s="43" t="s">
        <v>87</v>
      </c>
      <c r="J19" s="26">
        <v>5582</v>
      </c>
    </row>
    <row r="20" spans="1:10" ht="13.5" thickBot="1">
      <c r="A20" s="108" t="s">
        <v>12</v>
      </c>
      <c r="B20" s="48">
        <f>17.31*2486.402</f>
        <v>43039.61862</v>
      </c>
      <c r="C20" s="49">
        <f>E20-B20</f>
        <v>-10376.84862</v>
      </c>
      <c r="D20" s="62"/>
      <c r="E20" s="49">
        <v>32662.77</v>
      </c>
      <c r="F20" s="52">
        <f>B20*1</f>
        <v>43039.61862</v>
      </c>
      <c r="G20" s="53">
        <f>(2.494+3.44+0.34+2.64)*2486.4</f>
        <v>22163.7696</v>
      </c>
      <c r="H20" s="49">
        <f>F20-G20+C20</f>
        <v>10499.0004</v>
      </c>
      <c r="I20" s="54" t="s">
        <v>28</v>
      </c>
      <c r="J20" s="21">
        <f>3.77*2486.4</f>
        <v>9373.728000000001</v>
      </c>
    </row>
    <row r="21" spans="1:10" ht="24">
      <c r="A21" s="109"/>
      <c r="B21" s="55"/>
      <c r="C21" s="58"/>
      <c r="D21" s="63"/>
      <c r="E21" s="58"/>
      <c r="F21" s="64"/>
      <c r="G21" s="58"/>
      <c r="H21" s="65"/>
      <c r="I21" s="23" t="s">
        <v>41</v>
      </c>
      <c r="J21" s="87">
        <v>969.1</v>
      </c>
    </row>
    <row r="22" spans="1:10" ht="13.5" customHeight="1">
      <c r="A22" s="109"/>
      <c r="B22" s="66"/>
      <c r="C22" s="63"/>
      <c r="D22" s="63"/>
      <c r="E22" s="63"/>
      <c r="F22" s="66"/>
      <c r="G22" s="63"/>
      <c r="H22" s="67"/>
      <c r="I22" s="47" t="s">
        <v>42</v>
      </c>
      <c r="J22" s="17">
        <v>245</v>
      </c>
    </row>
    <row r="23" spans="1:10" ht="13.5" customHeight="1">
      <c r="A23" s="109"/>
      <c r="B23" s="66"/>
      <c r="C23" s="63"/>
      <c r="D23" s="63"/>
      <c r="E23" s="63"/>
      <c r="F23" s="66"/>
      <c r="G23" s="63"/>
      <c r="H23" s="67"/>
      <c r="I23" s="23" t="s">
        <v>43</v>
      </c>
      <c r="J23" s="17">
        <v>0</v>
      </c>
    </row>
    <row r="24" spans="1:10" ht="13.5" customHeight="1">
      <c r="A24" s="109"/>
      <c r="B24" s="66"/>
      <c r="C24" s="63"/>
      <c r="D24" s="63"/>
      <c r="E24" s="63"/>
      <c r="F24" s="66"/>
      <c r="G24" s="63"/>
      <c r="H24" s="67"/>
      <c r="I24" s="84" t="s">
        <v>44</v>
      </c>
      <c r="J24" s="26">
        <v>150</v>
      </c>
    </row>
    <row r="25" spans="1:10" ht="13.5" customHeight="1">
      <c r="A25" s="109"/>
      <c r="B25" s="66"/>
      <c r="C25" s="63"/>
      <c r="D25" s="63"/>
      <c r="E25" s="63"/>
      <c r="F25" s="66"/>
      <c r="G25" s="63"/>
      <c r="H25" s="67"/>
      <c r="I25" s="23" t="s">
        <v>65</v>
      </c>
      <c r="J25" s="17">
        <v>1070</v>
      </c>
    </row>
    <row r="26" spans="1:10" ht="24">
      <c r="A26" s="109"/>
      <c r="B26" s="66"/>
      <c r="C26" s="63"/>
      <c r="D26" s="63"/>
      <c r="E26" s="63"/>
      <c r="F26" s="66"/>
      <c r="G26" s="63"/>
      <c r="H26" s="67"/>
      <c r="I26" s="28" t="s">
        <v>66</v>
      </c>
      <c r="J26" s="26">
        <v>100</v>
      </c>
    </row>
    <row r="27" spans="1:10" ht="13.5" customHeight="1" thickBot="1">
      <c r="A27" s="110"/>
      <c r="B27" s="68"/>
      <c r="C27" s="69"/>
      <c r="D27" s="69"/>
      <c r="E27" s="69"/>
      <c r="F27" s="68"/>
      <c r="G27" s="69"/>
      <c r="H27" s="70"/>
      <c r="I27" s="23" t="s">
        <v>45</v>
      </c>
      <c r="J27" s="16">
        <v>0</v>
      </c>
    </row>
    <row r="28" spans="1:10" ht="13.5" thickBot="1">
      <c r="A28" s="108" t="s">
        <v>13</v>
      </c>
      <c r="B28" s="48">
        <f>17.31*2486.402</f>
        <v>43039.61862</v>
      </c>
      <c r="C28" s="49">
        <f>E28-B28</f>
        <v>2203.2713799999983</v>
      </c>
      <c r="D28" s="62"/>
      <c r="E28" s="49">
        <v>45242.89</v>
      </c>
      <c r="F28" s="52">
        <f>B28*1</f>
        <v>43039.61862</v>
      </c>
      <c r="G28" s="53">
        <f>(2.494+3.44+0.34+2.64)*2486.4</f>
        <v>22163.7696</v>
      </c>
      <c r="H28" s="49">
        <f>F28-G28+C28</f>
        <v>23079.1204</v>
      </c>
      <c r="I28" s="54" t="s">
        <v>28</v>
      </c>
      <c r="J28" s="21">
        <f>3.77*2486.4</f>
        <v>9373.728000000001</v>
      </c>
    </row>
    <row r="29" spans="1:10" ht="27" customHeight="1">
      <c r="A29" s="109"/>
      <c r="B29" s="55"/>
      <c r="C29" s="58"/>
      <c r="D29" s="63"/>
      <c r="E29" s="58"/>
      <c r="F29" s="64"/>
      <c r="G29" s="58"/>
      <c r="H29" s="65"/>
      <c r="I29" s="28" t="s">
        <v>46</v>
      </c>
      <c r="J29" s="17">
        <v>25</v>
      </c>
    </row>
    <row r="30" spans="1:10" ht="13.5" customHeight="1">
      <c r="A30" s="109"/>
      <c r="B30" s="55"/>
      <c r="C30" s="58"/>
      <c r="D30" s="63"/>
      <c r="E30" s="58"/>
      <c r="F30" s="64"/>
      <c r="G30" s="58"/>
      <c r="H30" s="65"/>
      <c r="I30" s="28" t="s">
        <v>47</v>
      </c>
      <c r="J30" s="17">
        <v>864.1</v>
      </c>
    </row>
    <row r="31" spans="1:10" ht="13.5" customHeight="1">
      <c r="A31" s="109"/>
      <c r="B31" s="55"/>
      <c r="C31" s="58"/>
      <c r="D31" s="63"/>
      <c r="E31" s="58"/>
      <c r="F31" s="64"/>
      <c r="G31" s="58"/>
      <c r="H31" s="65"/>
      <c r="I31" s="84" t="s">
        <v>48</v>
      </c>
      <c r="J31" s="17">
        <v>390.4</v>
      </c>
    </row>
    <row r="32" spans="1:10" ht="13.5" customHeight="1">
      <c r="A32" s="109"/>
      <c r="B32" s="55"/>
      <c r="C32" s="58"/>
      <c r="D32" s="63"/>
      <c r="E32" s="58"/>
      <c r="F32" s="64"/>
      <c r="G32" s="58"/>
      <c r="H32" s="65"/>
      <c r="I32" s="47" t="s">
        <v>49</v>
      </c>
      <c r="J32" s="26">
        <v>245</v>
      </c>
    </row>
    <row r="33" spans="1:10" ht="13.5" customHeight="1">
      <c r="A33" s="109"/>
      <c r="B33" s="55"/>
      <c r="C33" s="58"/>
      <c r="D33" s="63"/>
      <c r="E33" s="58"/>
      <c r="F33" s="64"/>
      <c r="G33" s="58"/>
      <c r="H33" s="65"/>
      <c r="I33" s="23" t="s">
        <v>65</v>
      </c>
      <c r="J33" s="17">
        <v>1070</v>
      </c>
    </row>
    <row r="34" spans="1:10" ht="13.5" customHeight="1">
      <c r="A34" s="109"/>
      <c r="B34" s="55"/>
      <c r="C34" s="58"/>
      <c r="D34" s="63"/>
      <c r="E34" s="58"/>
      <c r="F34" s="64"/>
      <c r="G34" s="58"/>
      <c r="H34" s="65"/>
      <c r="I34" s="85" t="s">
        <v>52</v>
      </c>
      <c r="J34" s="26">
        <v>1239</v>
      </c>
    </row>
    <row r="35" spans="1:10" ht="13.5" customHeight="1" thickBot="1">
      <c r="A35" s="110"/>
      <c r="B35" s="68"/>
      <c r="C35" s="69"/>
      <c r="D35" s="69"/>
      <c r="E35" s="69"/>
      <c r="F35" s="68"/>
      <c r="G35" s="69"/>
      <c r="H35" s="70"/>
      <c r="I35" s="88" t="s">
        <v>51</v>
      </c>
      <c r="J35" s="16">
        <v>710</v>
      </c>
    </row>
    <row r="36" spans="1:10" ht="13.5" customHeight="1" thickBot="1">
      <c r="A36" s="108" t="s">
        <v>14</v>
      </c>
      <c r="B36" s="48">
        <f>17.31*2486.402</f>
        <v>43039.61862</v>
      </c>
      <c r="C36" s="49">
        <f>E36-B36</f>
        <v>-5666.82862</v>
      </c>
      <c r="D36" s="62"/>
      <c r="E36" s="49">
        <v>37372.79</v>
      </c>
      <c r="F36" s="52">
        <f>B36*1</f>
        <v>43039.61862</v>
      </c>
      <c r="G36" s="53">
        <f>(2.494+3.44+0.34+2.64)*2486.4</f>
        <v>22163.7696</v>
      </c>
      <c r="H36" s="49">
        <f>F36-G36+C36</f>
        <v>15209.020400000001</v>
      </c>
      <c r="I36" s="54" t="s">
        <v>28</v>
      </c>
      <c r="J36" s="21">
        <f>3.77*2486.4</f>
        <v>9373.728000000001</v>
      </c>
    </row>
    <row r="37" spans="1:10" ht="13.5" customHeight="1">
      <c r="A37" s="109"/>
      <c r="B37" s="55"/>
      <c r="C37" s="58"/>
      <c r="D37" s="63"/>
      <c r="E37" s="58"/>
      <c r="F37" s="64"/>
      <c r="G37" s="58"/>
      <c r="H37" s="65"/>
      <c r="I37" s="86" t="s">
        <v>50</v>
      </c>
      <c r="J37" s="22">
        <v>246.5</v>
      </c>
    </row>
    <row r="38" spans="1:10" ht="13.5" customHeight="1">
      <c r="A38" s="109"/>
      <c r="B38" s="55"/>
      <c r="C38" s="58"/>
      <c r="D38" s="63"/>
      <c r="E38" s="58"/>
      <c r="F38" s="64"/>
      <c r="G38" s="58"/>
      <c r="H38" s="65"/>
      <c r="I38" s="86" t="s">
        <v>65</v>
      </c>
      <c r="J38" s="17">
        <v>1070</v>
      </c>
    </row>
    <row r="39" spans="1:10" ht="13.5" customHeight="1" thickBot="1">
      <c r="A39" s="110"/>
      <c r="B39" s="89"/>
      <c r="C39" s="71"/>
      <c r="D39" s="69"/>
      <c r="E39" s="71"/>
      <c r="F39" s="73"/>
      <c r="G39" s="71"/>
      <c r="H39" s="72"/>
      <c r="I39" s="13" t="s">
        <v>29</v>
      </c>
      <c r="J39" s="16">
        <v>2750.58</v>
      </c>
    </row>
    <row r="40" spans="1:10" ht="13.5" customHeight="1" thickBot="1">
      <c r="A40" s="108" t="s">
        <v>15</v>
      </c>
      <c r="B40" s="48">
        <f>17.31*2486.402</f>
        <v>43039.61862</v>
      </c>
      <c r="C40" s="49">
        <f>E40-B40</f>
        <v>375.71138000000064</v>
      </c>
      <c r="D40" s="62"/>
      <c r="E40" s="49">
        <v>43415.33</v>
      </c>
      <c r="F40" s="52">
        <f>B40*1</f>
        <v>43039.61862</v>
      </c>
      <c r="G40" s="53">
        <f>(2.494+3.44+0.34+2.64)*2486.4</f>
        <v>22163.7696</v>
      </c>
      <c r="H40" s="49">
        <f>F40-G40+C40</f>
        <v>21251.560400000002</v>
      </c>
      <c r="I40" s="28" t="s">
        <v>28</v>
      </c>
      <c r="J40" s="21">
        <f>3.77*2486.4</f>
        <v>9373.728000000001</v>
      </c>
    </row>
    <row r="41" spans="1:10" ht="13.5" customHeight="1">
      <c r="A41" s="114"/>
      <c r="B41" s="61"/>
      <c r="C41" s="58"/>
      <c r="D41" s="63"/>
      <c r="E41" s="65"/>
      <c r="F41" s="58"/>
      <c r="G41" s="58"/>
      <c r="H41" s="65"/>
      <c r="I41" s="86" t="s">
        <v>53</v>
      </c>
      <c r="J41" s="17">
        <v>1789</v>
      </c>
    </row>
    <row r="42" spans="1:10" ht="13.5" customHeight="1">
      <c r="A42" s="114"/>
      <c r="B42" s="61"/>
      <c r="C42" s="58"/>
      <c r="D42" s="63"/>
      <c r="E42" s="65"/>
      <c r="F42" s="58"/>
      <c r="G42" s="58"/>
      <c r="H42" s="65"/>
      <c r="I42" s="20" t="s">
        <v>54</v>
      </c>
      <c r="J42" s="17">
        <v>0</v>
      </c>
    </row>
    <row r="43" spans="1:10" ht="13.5" customHeight="1">
      <c r="A43" s="114"/>
      <c r="B43" s="61"/>
      <c r="C43" s="58"/>
      <c r="D43" s="63"/>
      <c r="E43" s="65"/>
      <c r="F43" s="58"/>
      <c r="G43" s="58"/>
      <c r="H43" s="65"/>
      <c r="I43" s="28" t="s">
        <v>55</v>
      </c>
      <c r="J43" s="17">
        <v>0</v>
      </c>
    </row>
    <row r="44" spans="1:10" ht="13.5" customHeight="1">
      <c r="A44" s="114"/>
      <c r="B44" s="61"/>
      <c r="C44" s="58"/>
      <c r="D44" s="63"/>
      <c r="E44" s="65"/>
      <c r="F44" s="58"/>
      <c r="G44" s="58"/>
      <c r="H44" s="65"/>
      <c r="I44" s="28" t="s">
        <v>27</v>
      </c>
      <c r="J44" s="15">
        <v>8807</v>
      </c>
    </row>
    <row r="45" spans="1:10" ht="13.5" customHeight="1">
      <c r="A45" s="114"/>
      <c r="B45" s="61"/>
      <c r="C45" s="58"/>
      <c r="D45" s="63"/>
      <c r="E45" s="65"/>
      <c r="F45" s="58"/>
      <c r="G45" s="58"/>
      <c r="H45" s="65"/>
      <c r="I45" s="28" t="s">
        <v>56</v>
      </c>
      <c r="J45" s="17">
        <v>157</v>
      </c>
    </row>
    <row r="46" spans="1:10" ht="13.5" customHeight="1" thickBot="1">
      <c r="A46" s="114"/>
      <c r="B46" s="61"/>
      <c r="C46" s="58"/>
      <c r="D46" s="63"/>
      <c r="E46" s="65"/>
      <c r="F46" s="58"/>
      <c r="G46" s="58"/>
      <c r="H46" s="65"/>
      <c r="I46" s="85" t="s">
        <v>59</v>
      </c>
      <c r="J46" s="22">
        <v>1486.8</v>
      </c>
    </row>
    <row r="47" spans="1:10" ht="13.5" customHeight="1" thickBot="1">
      <c r="A47" s="108" t="s">
        <v>16</v>
      </c>
      <c r="B47" s="48">
        <f>17.31*2486.402</f>
        <v>43039.61862</v>
      </c>
      <c r="C47" s="49">
        <f>E47-B47</f>
        <v>-4571.988620000004</v>
      </c>
      <c r="D47" s="50"/>
      <c r="E47" s="51">
        <v>38467.63</v>
      </c>
      <c r="F47" s="52">
        <f>B47*1</f>
        <v>43039.61862</v>
      </c>
      <c r="G47" s="53">
        <f>(2.494+3.44+0.34+2.64)*2486.4</f>
        <v>22163.7696</v>
      </c>
      <c r="H47" s="49">
        <f>F47-G47+C47</f>
        <v>16303.860399999998</v>
      </c>
      <c r="I47" s="54" t="s">
        <v>28</v>
      </c>
      <c r="J47" s="21">
        <f>3.77*2486.4</f>
        <v>9373.728000000001</v>
      </c>
    </row>
    <row r="48" spans="1:10" ht="13.5" customHeight="1">
      <c r="A48" s="114"/>
      <c r="B48" s="61"/>
      <c r="C48" s="58"/>
      <c r="D48" s="63"/>
      <c r="E48" s="65"/>
      <c r="F48" s="64"/>
      <c r="G48" s="58"/>
      <c r="H48" s="65"/>
      <c r="I48" s="43" t="s">
        <v>57</v>
      </c>
      <c r="J48" s="26">
        <v>1673</v>
      </c>
    </row>
    <row r="49" spans="1:10" ht="24">
      <c r="A49" s="114"/>
      <c r="B49" s="61"/>
      <c r="C49" s="58"/>
      <c r="D49" s="63"/>
      <c r="E49" s="65"/>
      <c r="F49" s="64"/>
      <c r="G49" s="58"/>
      <c r="H49" s="65"/>
      <c r="I49" s="86" t="s">
        <v>58</v>
      </c>
      <c r="J49" s="17">
        <v>95</v>
      </c>
    </row>
    <row r="50" spans="1:10" ht="12.75">
      <c r="A50" s="114"/>
      <c r="B50" s="61"/>
      <c r="C50" s="58"/>
      <c r="D50" s="63"/>
      <c r="E50" s="65"/>
      <c r="F50" s="64"/>
      <c r="G50" s="58"/>
      <c r="H50" s="65"/>
      <c r="I50" s="47" t="s">
        <v>60</v>
      </c>
      <c r="J50" s="25">
        <v>338</v>
      </c>
    </row>
    <row r="51" spans="1:10" ht="12.75">
      <c r="A51" s="114"/>
      <c r="B51" s="61"/>
      <c r="C51" s="58"/>
      <c r="D51" s="63"/>
      <c r="E51" s="65"/>
      <c r="F51" s="64"/>
      <c r="G51" s="58"/>
      <c r="H51" s="65"/>
      <c r="I51" s="18" t="s">
        <v>61</v>
      </c>
      <c r="J51" s="17">
        <v>314</v>
      </c>
    </row>
    <row r="52" spans="1:10" ht="24.75" thickBot="1">
      <c r="A52" s="114"/>
      <c r="B52" s="61"/>
      <c r="C52" s="58"/>
      <c r="D52" s="63"/>
      <c r="E52" s="65"/>
      <c r="F52" s="64"/>
      <c r="G52" s="58"/>
      <c r="H52" s="65"/>
      <c r="I52" s="47" t="s">
        <v>68</v>
      </c>
      <c r="J52" s="26">
        <v>350</v>
      </c>
    </row>
    <row r="53" spans="1:10" ht="15" customHeight="1" thickBot="1">
      <c r="A53" s="108" t="s">
        <v>17</v>
      </c>
      <c r="B53" s="48">
        <f>17.31*2486.402</f>
        <v>43039.61862</v>
      </c>
      <c r="C53" s="49">
        <f>E53-B53</f>
        <v>-320.1386199999979</v>
      </c>
      <c r="D53" s="62"/>
      <c r="E53" s="19">
        <v>42719.48</v>
      </c>
      <c r="F53" s="52">
        <f>B53*1</f>
        <v>43039.61862</v>
      </c>
      <c r="G53" s="53">
        <f>(2.494+3.44+0.34+2.64)*2486.4</f>
        <v>22163.7696</v>
      </c>
      <c r="H53" s="59">
        <f>F53-G53+C53</f>
        <v>20555.710400000004</v>
      </c>
      <c r="I53" s="54" t="s">
        <v>28</v>
      </c>
      <c r="J53" s="21">
        <f>3.77*2486.4</f>
        <v>9373.728000000001</v>
      </c>
    </row>
    <row r="54" spans="1:10" ht="15" customHeight="1">
      <c r="A54" s="109"/>
      <c r="B54" s="60"/>
      <c r="C54" s="74"/>
      <c r="D54" s="75"/>
      <c r="E54" s="76"/>
      <c r="F54" s="58"/>
      <c r="G54" s="58"/>
      <c r="H54" s="58"/>
      <c r="I54" s="47" t="s">
        <v>63</v>
      </c>
      <c r="J54" s="17">
        <v>65</v>
      </c>
    </row>
    <row r="55" spans="1:10" ht="15" customHeight="1">
      <c r="A55" s="109"/>
      <c r="B55" s="66"/>
      <c r="C55" s="63"/>
      <c r="D55" s="63"/>
      <c r="E55" s="67"/>
      <c r="F55" s="63"/>
      <c r="G55" s="63"/>
      <c r="H55" s="63"/>
      <c r="I55" s="47" t="s">
        <v>69</v>
      </c>
      <c r="J55" s="17">
        <v>2932</v>
      </c>
    </row>
    <row r="56" spans="1:10" ht="15" customHeight="1">
      <c r="A56" s="109"/>
      <c r="B56" s="66"/>
      <c r="C56" s="63"/>
      <c r="D56" s="133"/>
      <c r="E56" s="134"/>
      <c r="F56" s="63"/>
      <c r="G56" s="63"/>
      <c r="H56" s="63"/>
      <c r="I56" s="47" t="s">
        <v>62</v>
      </c>
      <c r="J56" s="25">
        <v>7776.9</v>
      </c>
    </row>
    <row r="57" spans="1:10" ht="15" customHeight="1" thickBot="1">
      <c r="A57" s="109"/>
      <c r="B57" s="66"/>
      <c r="C57" s="63"/>
      <c r="D57" s="63"/>
      <c r="E57" s="67"/>
      <c r="F57" s="63"/>
      <c r="G57" s="63"/>
      <c r="H57" s="63"/>
      <c r="I57" s="43" t="s">
        <v>70</v>
      </c>
      <c r="J57" s="25">
        <v>57</v>
      </c>
    </row>
    <row r="58" spans="1:10" ht="15" customHeight="1" thickBot="1">
      <c r="A58" s="108" t="s">
        <v>18</v>
      </c>
      <c r="B58" s="48">
        <f>17.31*2486.402</f>
        <v>43039.61862</v>
      </c>
      <c r="C58" s="49">
        <f>E58-B58</f>
        <v>-3451.39862</v>
      </c>
      <c r="D58" s="62"/>
      <c r="E58" s="77">
        <v>39588.22</v>
      </c>
      <c r="F58" s="52">
        <f>B58*1</f>
        <v>43039.61862</v>
      </c>
      <c r="G58" s="53">
        <f>(2.494+3.44+0.34+2.64)*2486.4</f>
        <v>22163.7696</v>
      </c>
      <c r="H58" s="49">
        <f>F58-G58+C58</f>
        <v>17424.4504</v>
      </c>
      <c r="I58" s="54" t="s">
        <v>28</v>
      </c>
      <c r="J58" s="21">
        <f>3.77*2486.4</f>
        <v>9373.728000000001</v>
      </c>
    </row>
    <row r="59" spans="1:10" ht="27" customHeight="1">
      <c r="A59" s="109"/>
      <c r="B59" s="55"/>
      <c r="C59" s="58"/>
      <c r="D59" s="63"/>
      <c r="E59" s="58"/>
      <c r="F59" s="64"/>
      <c r="G59" s="58"/>
      <c r="H59" s="65"/>
      <c r="I59" s="28" t="s">
        <v>71</v>
      </c>
      <c r="J59" s="17">
        <v>150</v>
      </c>
    </row>
    <row r="60" spans="1:10" ht="15" customHeight="1">
      <c r="A60" s="109"/>
      <c r="B60" s="55"/>
      <c r="C60" s="58"/>
      <c r="D60" s="63"/>
      <c r="E60" s="58"/>
      <c r="F60" s="64"/>
      <c r="G60" s="58"/>
      <c r="H60" s="65"/>
      <c r="I60" s="28" t="s">
        <v>67</v>
      </c>
      <c r="J60" s="17">
        <v>3321</v>
      </c>
    </row>
    <row r="61" spans="1:10" ht="15" customHeight="1">
      <c r="A61" s="109"/>
      <c r="B61" s="55"/>
      <c r="C61" s="58"/>
      <c r="D61" s="63"/>
      <c r="E61" s="58"/>
      <c r="F61" s="64"/>
      <c r="G61" s="58"/>
      <c r="H61" s="65"/>
      <c r="I61" s="43" t="s">
        <v>72</v>
      </c>
      <c r="J61" s="17">
        <v>302</v>
      </c>
    </row>
    <row r="62" spans="1:10" ht="18" customHeight="1">
      <c r="A62" s="109"/>
      <c r="B62" s="55"/>
      <c r="C62" s="58"/>
      <c r="D62" s="63"/>
      <c r="E62" s="58"/>
      <c r="F62" s="64"/>
      <c r="G62" s="58"/>
      <c r="H62" s="65"/>
      <c r="I62" s="47" t="s">
        <v>73</v>
      </c>
      <c r="J62" s="17">
        <v>338</v>
      </c>
    </row>
    <row r="63" spans="1:10" ht="18" customHeight="1">
      <c r="A63" s="109"/>
      <c r="B63" s="55"/>
      <c r="C63" s="58"/>
      <c r="D63" s="63"/>
      <c r="E63" s="58"/>
      <c r="F63" s="64"/>
      <c r="G63" s="58"/>
      <c r="H63" s="65"/>
      <c r="I63" s="43" t="s">
        <v>74</v>
      </c>
      <c r="J63" s="17">
        <v>35502</v>
      </c>
    </row>
    <row r="64" spans="1:10" ht="18" customHeight="1" thickBot="1">
      <c r="A64" s="109"/>
      <c r="B64" s="55"/>
      <c r="C64" s="58"/>
      <c r="D64" s="63"/>
      <c r="E64" s="58"/>
      <c r="F64" s="64"/>
      <c r="G64" s="58"/>
      <c r="H64" s="65"/>
      <c r="I64" s="42" t="s">
        <v>75</v>
      </c>
      <c r="J64" s="17">
        <v>14231</v>
      </c>
    </row>
    <row r="65" spans="1:10" ht="17.25" customHeight="1" thickBot="1">
      <c r="A65" s="108" t="s">
        <v>19</v>
      </c>
      <c r="B65" s="48">
        <f>17.31*2486.402</f>
        <v>43039.61862</v>
      </c>
      <c r="C65" s="49">
        <f>E65-B65</f>
        <v>5719.181380000002</v>
      </c>
      <c r="D65" s="62"/>
      <c r="E65" s="78">
        <v>48758.8</v>
      </c>
      <c r="F65" s="52">
        <f>B65*1</f>
        <v>43039.61862</v>
      </c>
      <c r="G65" s="53">
        <f>(2.494+3.44+0.34+2.64)*2486.4</f>
        <v>22163.7696</v>
      </c>
      <c r="H65" s="49">
        <f>F65-G65+C65</f>
        <v>26595.030400000003</v>
      </c>
      <c r="I65" s="54" t="s">
        <v>28</v>
      </c>
      <c r="J65" s="21">
        <f>3.77*2486.4</f>
        <v>9373.728000000001</v>
      </c>
    </row>
    <row r="66" spans="1:10" ht="17.25" customHeight="1">
      <c r="A66" s="109"/>
      <c r="B66" s="55"/>
      <c r="C66" s="58"/>
      <c r="D66" s="63"/>
      <c r="E66" s="58"/>
      <c r="F66" s="64"/>
      <c r="G66" s="58"/>
      <c r="H66" s="65"/>
      <c r="I66" s="43" t="s">
        <v>76</v>
      </c>
      <c r="J66" s="17">
        <v>1667</v>
      </c>
    </row>
    <row r="67" spans="1:10" ht="27" customHeight="1">
      <c r="A67" s="109"/>
      <c r="B67" s="55"/>
      <c r="C67" s="58"/>
      <c r="D67" s="63"/>
      <c r="E67" s="58"/>
      <c r="F67" s="64"/>
      <c r="G67" s="58"/>
      <c r="H67" s="65"/>
      <c r="I67" s="43" t="s">
        <v>77</v>
      </c>
      <c r="J67" s="17">
        <v>253</v>
      </c>
    </row>
    <row r="68" spans="1:10" ht="18" customHeight="1">
      <c r="A68" s="109"/>
      <c r="B68" s="55"/>
      <c r="C68" s="58"/>
      <c r="D68" s="63"/>
      <c r="E68" s="58"/>
      <c r="F68" s="64"/>
      <c r="G68" s="58"/>
      <c r="H68" s="65"/>
      <c r="I68" s="47" t="s">
        <v>78</v>
      </c>
      <c r="J68" s="17">
        <v>15553.8</v>
      </c>
    </row>
    <row r="69" spans="1:10" ht="18" customHeight="1">
      <c r="A69" s="109"/>
      <c r="B69" s="55"/>
      <c r="C69" s="58"/>
      <c r="D69" s="63"/>
      <c r="E69" s="58"/>
      <c r="F69" s="64"/>
      <c r="G69" s="58"/>
      <c r="H69" s="65"/>
      <c r="I69" s="28" t="s">
        <v>79</v>
      </c>
      <c r="J69" s="17">
        <v>1534</v>
      </c>
    </row>
    <row r="70" spans="1:10" ht="30" customHeight="1" thickBot="1">
      <c r="A70" s="110"/>
      <c r="B70" s="90"/>
      <c r="C70" s="91"/>
      <c r="D70" s="91" t="s">
        <v>24</v>
      </c>
      <c r="E70" s="91"/>
      <c r="F70" s="68"/>
      <c r="G70" s="69"/>
      <c r="H70" s="70"/>
      <c r="I70" s="42" t="s">
        <v>80</v>
      </c>
      <c r="J70" s="27">
        <v>1497</v>
      </c>
    </row>
    <row r="71" spans="1:10" ht="13.5" thickBot="1">
      <c r="A71" s="108" t="s">
        <v>20</v>
      </c>
      <c r="B71" s="48">
        <f>17.31*2486.402+0.01</f>
        <v>43039.62862</v>
      </c>
      <c r="C71" s="49">
        <f>E71-B71</f>
        <v>242.16137999999773</v>
      </c>
      <c r="D71" s="62"/>
      <c r="E71" s="77">
        <v>43281.79</v>
      </c>
      <c r="F71" s="52">
        <f>B71*1</f>
        <v>43039.62862</v>
      </c>
      <c r="G71" s="53">
        <f>(2.494+3.44+0.34+2.64)*2486.4</f>
        <v>22163.7696</v>
      </c>
      <c r="H71" s="49">
        <f>F71-G71+C71</f>
        <v>21118.0204</v>
      </c>
      <c r="I71" s="92" t="s">
        <v>28</v>
      </c>
      <c r="J71" s="21">
        <f>3.77*2486.4</f>
        <v>9373.728000000001</v>
      </c>
    </row>
    <row r="72" spans="1:10" ht="27" customHeight="1">
      <c r="A72" s="109"/>
      <c r="B72" s="55"/>
      <c r="C72" s="58"/>
      <c r="D72" s="63"/>
      <c r="E72" s="58"/>
      <c r="F72" s="64"/>
      <c r="G72" s="58"/>
      <c r="H72" s="65"/>
      <c r="I72" s="43" t="s">
        <v>81</v>
      </c>
      <c r="J72" s="17">
        <v>1497</v>
      </c>
    </row>
    <row r="73" spans="1:10" ht="27" customHeight="1">
      <c r="A73" s="109"/>
      <c r="B73" s="55"/>
      <c r="C73" s="58"/>
      <c r="D73" s="63"/>
      <c r="E73" s="58"/>
      <c r="F73" s="64"/>
      <c r="G73" s="58"/>
      <c r="H73" s="65"/>
      <c r="I73" s="43" t="s">
        <v>82</v>
      </c>
      <c r="J73" s="25">
        <v>340</v>
      </c>
    </row>
    <row r="74" spans="1:10" ht="27" customHeight="1">
      <c r="A74" s="109"/>
      <c r="B74" s="55"/>
      <c r="C74" s="58"/>
      <c r="D74" s="63"/>
      <c r="E74" s="58"/>
      <c r="F74" s="64"/>
      <c r="G74" s="58"/>
      <c r="H74" s="65"/>
      <c r="I74" s="43" t="s">
        <v>83</v>
      </c>
      <c r="J74" s="25">
        <v>1398</v>
      </c>
    </row>
    <row r="75" spans="1:10" ht="13.5" thickBot="1">
      <c r="A75" s="110"/>
      <c r="B75" s="89"/>
      <c r="C75" s="71"/>
      <c r="D75" s="69"/>
      <c r="E75" s="71"/>
      <c r="F75" s="73"/>
      <c r="G75" s="71"/>
      <c r="H75" s="72"/>
      <c r="I75" s="79" t="s">
        <v>84</v>
      </c>
      <c r="J75" s="12">
        <v>749</v>
      </c>
    </row>
    <row r="76" spans="1:10" ht="13.5" thickBot="1">
      <c r="A76" s="3" t="s">
        <v>21</v>
      </c>
      <c r="B76" s="9">
        <f>SUM(B5:B71)</f>
        <v>516449.47536400007</v>
      </c>
      <c r="C76" s="8">
        <f>SUM(C5:C71)</f>
        <v>-19609.785364000007</v>
      </c>
      <c r="D76" s="80"/>
      <c r="E76" s="9">
        <f>SUM(E5:E71)</f>
        <v>496839.68999999994</v>
      </c>
      <c r="F76" s="11">
        <f>SUM(F5:F71)</f>
        <v>516449.47536400007</v>
      </c>
      <c r="G76" s="11">
        <f>SUM(G7:G71)</f>
        <v>216750.8442</v>
      </c>
      <c r="H76" s="10">
        <f>SUM(H7:H71)</f>
        <v>280088.8458</v>
      </c>
      <c r="I76" s="29"/>
      <c r="J76" s="30"/>
    </row>
    <row r="77" spans="1:10" ht="13.5" thickBot="1">
      <c r="A77" s="31"/>
      <c r="B77" s="32"/>
      <c r="C77" s="33"/>
      <c r="D77" s="33"/>
      <c r="E77" s="34"/>
      <c r="F77" s="35"/>
      <c r="G77" s="35"/>
      <c r="H77" s="35"/>
      <c r="I77" s="4" t="s">
        <v>22</v>
      </c>
      <c r="J77" s="6">
        <f>SUM(J7:J75)</f>
        <v>258411.46100000004</v>
      </c>
    </row>
    <row r="78" spans="1:10" ht="13.5" thickBot="1">
      <c r="A78" s="36"/>
      <c r="B78" s="37"/>
      <c r="C78" s="38"/>
      <c r="D78" s="38"/>
      <c r="E78" s="39"/>
      <c r="F78" s="111"/>
      <c r="G78" s="112"/>
      <c r="H78" s="112"/>
      <c r="I78" s="113"/>
      <c r="J78" s="40"/>
    </row>
    <row r="79" spans="1:10" ht="13.5" thickBot="1">
      <c r="A79" s="41"/>
      <c r="B79" s="41"/>
      <c r="C79" s="41"/>
      <c r="D79" s="41"/>
      <c r="E79" s="41"/>
      <c r="F79" s="41"/>
      <c r="G79" s="41"/>
      <c r="H79" s="41"/>
      <c r="I79" s="93" t="s">
        <v>35</v>
      </c>
      <c r="J79" s="7">
        <f>H76+J6-J77</f>
        <v>-143264.46520000004</v>
      </c>
    </row>
    <row r="80" spans="1:10" ht="74.25" customHeight="1">
      <c r="A80" t="s">
        <v>85</v>
      </c>
      <c r="B80" s="41"/>
      <c r="C80" s="41"/>
      <c r="D80" s="41"/>
      <c r="E80" s="41"/>
      <c r="F80" s="41"/>
      <c r="G80" s="41"/>
      <c r="H80" s="41"/>
      <c r="I80" s="41"/>
      <c r="J80" s="41"/>
    </row>
    <row r="81" spans="2:10" ht="24" customHeight="1">
      <c r="B81" s="41"/>
      <c r="C81" s="41"/>
      <c r="D81" s="41"/>
      <c r="E81" s="41"/>
      <c r="F81" s="41"/>
      <c r="G81" s="41"/>
      <c r="H81" s="41"/>
      <c r="I81" s="41"/>
      <c r="J81" s="41"/>
    </row>
    <row r="82" spans="2:10" ht="24" customHeight="1">
      <c r="B82" s="41"/>
      <c r="C82" s="41"/>
      <c r="D82" s="41"/>
      <c r="E82" s="41"/>
      <c r="F82" s="41"/>
      <c r="G82" s="41"/>
      <c r="H82" s="41"/>
      <c r="I82" s="41"/>
      <c r="J82" s="41"/>
    </row>
    <row r="83" spans="2:10" ht="24" customHeight="1">
      <c r="B83" s="41"/>
      <c r="C83" s="41"/>
      <c r="D83" s="41"/>
      <c r="E83" s="41"/>
      <c r="F83" s="41"/>
      <c r="G83" s="41"/>
      <c r="H83" s="41"/>
      <c r="I83" s="41"/>
      <c r="J83" s="41"/>
    </row>
    <row r="84" spans="2:10" ht="24" customHeight="1">
      <c r="B84" s="41"/>
      <c r="C84" s="41"/>
      <c r="D84" s="41"/>
      <c r="E84" s="41"/>
      <c r="F84" s="41"/>
      <c r="G84" s="41"/>
      <c r="H84" s="41"/>
      <c r="I84" s="41"/>
      <c r="J84" s="41"/>
    </row>
    <row r="85" spans="2:10" ht="24" customHeight="1">
      <c r="B85" s="41"/>
      <c r="C85" s="41"/>
      <c r="D85" s="41"/>
      <c r="E85" s="41"/>
      <c r="F85" s="41"/>
      <c r="G85" s="41"/>
      <c r="H85" s="41"/>
      <c r="I85" s="41"/>
      <c r="J85" s="41"/>
    </row>
    <row r="86" spans="2:10" ht="24" customHeight="1">
      <c r="B86" s="41"/>
      <c r="C86" s="41"/>
      <c r="D86" s="41"/>
      <c r="E86" s="41"/>
      <c r="F86" s="41"/>
      <c r="G86" s="41"/>
      <c r="H86" s="41"/>
      <c r="I86" s="41"/>
      <c r="J86" s="41"/>
    </row>
    <row r="87" spans="2:10" ht="24" customHeight="1">
      <c r="B87" s="41"/>
      <c r="C87" s="41"/>
      <c r="D87" s="41"/>
      <c r="E87" s="41"/>
      <c r="F87" s="41"/>
      <c r="G87" s="41"/>
      <c r="H87" s="41"/>
      <c r="I87" s="41"/>
      <c r="J87" s="41"/>
    </row>
    <row r="88" spans="2:10" ht="24" customHeight="1">
      <c r="B88" s="41"/>
      <c r="C88" s="41"/>
      <c r="D88" s="41"/>
      <c r="E88" s="41"/>
      <c r="F88" s="41"/>
      <c r="G88" s="41"/>
      <c r="H88" s="41"/>
      <c r="I88" s="41"/>
      <c r="J88" s="41"/>
    </row>
    <row r="89" spans="2:10" ht="24" customHeight="1">
      <c r="B89" s="41"/>
      <c r="C89" s="41"/>
      <c r="D89" s="41"/>
      <c r="E89" s="41"/>
      <c r="F89" s="41"/>
      <c r="G89" s="41"/>
      <c r="H89" s="41"/>
      <c r="I89" s="41"/>
      <c r="J89" s="41"/>
    </row>
    <row r="90" spans="2:10" ht="24" customHeight="1">
      <c r="B90" s="41"/>
      <c r="C90" s="41"/>
      <c r="D90" s="41"/>
      <c r="E90" s="41"/>
      <c r="F90" s="41"/>
      <c r="G90" s="41"/>
      <c r="H90" s="41"/>
      <c r="I90" s="41"/>
      <c r="J90" s="41"/>
    </row>
    <row r="91" spans="2:10" ht="24" customHeight="1">
      <c r="B91" s="41"/>
      <c r="C91" s="41"/>
      <c r="D91" s="41"/>
      <c r="E91" s="41"/>
      <c r="F91" s="41"/>
      <c r="G91" s="41"/>
      <c r="H91" s="41"/>
      <c r="I91" s="41"/>
      <c r="J91" s="41"/>
    </row>
    <row r="92" spans="2:10" ht="26.25" customHeight="1">
      <c r="B92" s="41"/>
      <c r="C92" s="41"/>
      <c r="D92" s="41"/>
      <c r="E92" s="41"/>
      <c r="F92" s="41"/>
      <c r="G92" s="41"/>
      <c r="H92" s="41"/>
      <c r="I92" s="41"/>
      <c r="J92" s="41"/>
    </row>
    <row r="93" spans="2:10" ht="23.25" customHeight="1">
      <c r="B93" s="41"/>
      <c r="C93" s="41"/>
      <c r="D93" s="41"/>
      <c r="E93" s="41"/>
      <c r="F93" s="41"/>
      <c r="G93" s="41"/>
      <c r="H93" s="41"/>
      <c r="I93" s="41"/>
      <c r="J93" s="41"/>
    </row>
    <row r="94" spans="2:10" ht="23.25" customHeight="1">
      <c r="B94" s="41"/>
      <c r="C94" s="41"/>
      <c r="D94" s="41"/>
      <c r="E94" s="41"/>
      <c r="F94" s="41"/>
      <c r="G94" s="41"/>
      <c r="H94" s="41"/>
      <c r="I94" s="41"/>
      <c r="J94" s="41"/>
    </row>
    <row r="95" spans="2:10" ht="23.25" customHeight="1">
      <c r="B95" s="41"/>
      <c r="C95" s="41"/>
      <c r="D95" s="41"/>
      <c r="E95" s="41"/>
      <c r="F95" s="41"/>
      <c r="G95" s="41"/>
      <c r="H95" s="41"/>
      <c r="I95" s="41"/>
      <c r="J95" s="41"/>
    </row>
    <row r="96" spans="1:10" ht="15.75">
      <c r="A96" s="120" t="s">
        <v>88</v>
      </c>
      <c r="B96" s="120"/>
      <c r="C96" s="120"/>
      <c r="D96" s="120"/>
      <c r="E96" s="120"/>
      <c r="F96" s="120"/>
      <c r="G96" s="120"/>
      <c r="H96" s="120"/>
      <c r="I96" s="120"/>
      <c r="J96" s="120"/>
    </row>
    <row r="97" spans="1:10" ht="19.5" customHeight="1" thickBot="1">
      <c r="A97" s="121" t="s">
        <v>25</v>
      </c>
      <c r="B97" s="121"/>
      <c r="C97" s="121"/>
      <c r="D97" s="121"/>
      <c r="E97" s="121"/>
      <c r="F97" s="121"/>
      <c r="G97" s="121"/>
      <c r="H97" s="121"/>
      <c r="I97" s="121"/>
      <c r="J97" s="121"/>
    </row>
    <row r="98" spans="1:10" ht="13.5" thickBot="1">
      <c r="A98" s="122"/>
      <c r="B98" s="125" t="s">
        <v>23</v>
      </c>
      <c r="C98" s="126"/>
      <c r="D98" s="126"/>
      <c r="E98" s="127"/>
      <c r="F98" s="125" t="s">
        <v>26</v>
      </c>
      <c r="G98" s="126"/>
      <c r="H98" s="126"/>
      <c r="I98" s="126"/>
      <c r="J98" s="127"/>
    </row>
    <row r="99" spans="1:10" ht="37.5" customHeight="1" thickBot="1">
      <c r="A99" s="123"/>
      <c r="B99" s="108" t="s">
        <v>0</v>
      </c>
      <c r="C99" s="128" t="s">
        <v>30</v>
      </c>
      <c r="D99" s="108" t="s">
        <v>1</v>
      </c>
      <c r="E99" s="108" t="s">
        <v>2</v>
      </c>
      <c r="F99" s="108" t="s">
        <v>3</v>
      </c>
      <c r="G99" s="108" t="s">
        <v>4</v>
      </c>
      <c r="H99" s="108" t="s">
        <v>5</v>
      </c>
      <c r="I99" s="115" t="s">
        <v>6</v>
      </c>
      <c r="J99" s="116"/>
    </row>
    <row r="100" spans="1:10" ht="15" customHeight="1" thickBot="1">
      <c r="A100" s="124"/>
      <c r="B100" s="110"/>
      <c r="C100" s="129"/>
      <c r="D100" s="110"/>
      <c r="E100" s="110"/>
      <c r="F100" s="110"/>
      <c r="G100" s="110"/>
      <c r="H100" s="110"/>
      <c r="I100" s="1" t="s">
        <v>7</v>
      </c>
      <c r="J100" s="1" t="s">
        <v>8</v>
      </c>
    </row>
    <row r="101" spans="1:10" ht="15.75" customHeight="1" thickBot="1">
      <c r="A101" s="94" t="s">
        <v>89</v>
      </c>
      <c r="B101" s="117"/>
      <c r="C101" s="118"/>
      <c r="D101" s="118"/>
      <c r="E101" s="119"/>
      <c r="F101" s="95"/>
      <c r="G101" s="96"/>
      <c r="H101" s="96"/>
      <c r="I101" s="97" t="s">
        <v>90</v>
      </c>
      <c r="J101" s="98">
        <f>J79</f>
        <v>-143264.46520000004</v>
      </c>
    </row>
    <row r="102" spans="1:10" ht="13.5" thickBot="1">
      <c r="A102" s="108" t="s">
        <v>9</v>
      </c>
      <c r="B102" s="48">
        <f>17.31*2486.402</f>
        <v>43039.61862</v>
      </c>
      <c r="C102" s="49">
        <f>E102-B102</f>
        <v>-5284.608619999999</v>
      </c>
      <c r="D102" s="53"/>
      <c r="E102" s="49">
        <v>37755.01</v>
      </c>
      <c r="F102" s="52">
        <f>B102*1</f>
        <v>43039.61862</v>
      </c>
      <c r="G102" s="53">
        <f>(2.494+3.44+0.34+2.64)*2486.4</f>
        <v>22163.7696</v>
      </c>
      <c r="H102" s="49">
        <f>F102-G102+C102</f>
        <v>15591.240400000002</v>
      </c>
      <c r="I102" s="54" t="s">
        <v>28</v>
      </c>
      <c r="J102" s="21">
        <f>3.77*2486.4</f>
        <v>9373.728000000001</v>
      </c>
    </row>
    <row r="103" spans="1:10" ht="12.75">
      <c r="A103" s="109"/>
      <c r="B103" s="55"/>
      <c r="C103" s="58"/>
      <c r="D103" s="58"/>
      <c r="E103" s="58"/>
      <c r="F103" s="64"/>
      <c r="G103" s="58"/>
      <c r="H103" s="65"/>
      <c r="I103" s="5" t="s">
        <v>137</v>
      </c>
      <c r="J103" s="17">
        <v>600</v>
      </c>
    </row>
    <row r="104" spans="1:10" ht="12.75">
      <c r="A104" s="109"/>
      <c r="B104" s="55"/>
      <c r="C104" s="58"/>
      <c r="D104" s="58"/>
      <c r="E104" s="58"/>
      <c r="F104" s="64"/>
      <c r="G104" s="58"/>
      <c r="H104" s="65"/>
      <c r="I104" s="47" t="s">
        <v>92</v>
      </c>
      <c r="J104" s="17">
        <v>15</v>
      </c>
    </row>
    <row r="105" spans="1:10" ht="13.5" thickBot="1">
      <c r="A105" s="109"/>
      <c r="B105" s="55"/>
      <c r="C105" s="58"/>
      <c r="D105" s="58"/>
      <c r="E105" s="58"/>
      <c r="F105" s="64"/>
      <c r="G105" s="58"/>
      <c r="H105" s="65"/>
      <c r="I105" s="47" t="s">
        <v>97</v>
      </c>
      <c r="J105" s="17">
        <v>1350</v>
      </c>
    </row>
    <row r="106" spans="1:10" ht="13.5" thickBot="1">
      <c r="A106" s="108" t="s">
        <v>10</v>
      </c>
      <c r="B106" s="48">
        <f>17.31*2486.402</f>
        <v>43039.61862</v>
      </c>
      <c r="C106" s="49">
        <f>E106-B106</f>
        <v>339.331379999996</v>
      </c>
      <c r="D106" s="59"/>
      <c r="E106" s="49">
        <v>43378.95</v>
      </c>
      <c r="F106" s="52">
        <f>B106*1</f>
        <v>43039.61862</v>
      </c>
      <c r="G106" s="53">
        <f>(2.494+3.44+0.34+2.64)*2486.4</f>
        <v>22163.7696</v>
      </c>
      <c r="H106" s="49">
        <f>F106-G106+C106</f>
        <v>21215.180399999997</v>
      </c>
      <c r="I106" s="54" t="s">
        <v>28</v>
      </c>
      <c r="J106" s="21">
        <f>3.77*2486.4</f>
        <v>9373.728000000001</v>
      </c>
    </row>
    <row r="107" spans="1:10" ht="24">
      <c r="A107" s="114"/>
      <c r="B107" s="61"/>
      <c r="C107" s="58"/>
      <c r="D107" s="58"/>
      <c r="E107" s="65"/>
      <c r="F107" s="64"/>
      <c r="G107" s="58"/>
      <c r="H107" s="65"/>
      <c r="I107" s="23" t="s">
        <v>94</v>
      </c>
      <c r="J107" s="17">
        <v>1500</v>
      </c>
    </row>
    <row r="108" spans="1:10" ht="24">
      <c r="A108" s="114"/>
      <c r="B108" s="61"/>
      <c r="C108" s="58"/>
      <c r="D108" s="58"/>
      <c r="E108" s="65"/>
      <c r="F108" s="64"/>
      <c r="G108" s="58"/>
      <c r="H108" s="65"/>
      <c r="I108" s="24" t="s">
        <v>95</v>
      </c>
      <c r="J108" s="17">
        <v>5016</v>
      </c>
    </row>
    <row r="109" spans="1:10" ht="24">
      <c r="A109" s="114"/>
      <c r="B109" s="61"/>
      <c r="C109" s="58"/>
      <c r="D109" s="58"/>
      <c r="E109" s="65"/>
      <c r="F109" s="64"/>
      <c r="G109" s="58"/>
      <c r="H109" s="65"/>
      <c r="I109" s="24" t="s">
        <v>93</v>
      </c>
      <c r="J109" s="17">
        <v>6375</v>
      </c>
    </row>
    <row r="110" spans="1:10" ht="24">
      <c r="A110" s="114"/>
      <c r="B110" s="61"/>
      <c r="C110" s="58"/>
      <c r="D110" s="58"/>
      <c r="E110" s="65"/>
      <c r="F110" s="64"/>
      <c r="G110" s="58"/>
      <c r="H110" s="65"/>
      <c r="I110" s="24" t="s">
        <v>98</v>
      </c>
      <c r="J110" s="17">
        <v>20</v>
      </c>
    </row>
    <row r="111" spans="1:10" ht="13.5" thickBot="1">
      <c r="A111" s="114"/>
      <c r="B111" s="61"/>
      <c r="C111" s="58"/>
      <c r="D111" s="58"/>
      <c r="E111" s="65"/>
      <c r="F111" s="64"/>
      <c r="G111" s="58"/>
      <c r="H111" s="65"/>
      <c r="I111" s="47" t="s">
        <v>96</v>
      </c>
      <c r="J111" s="17">
        <v>14400</v>
      </c>
    </row>
    <row r="112" spans="1:10" ht="13.5" thickBot="1">
      <c r="A112" s="108" t="s">
        <v>11</v>
      </c>
      <c r="B112" s="48">
        <f>17.31*2486.402</f>
        <v>43039.61862</v>
      </c>
      <c r="C112" s="49">
        <f>E112-B112</f>
        <v>9894.231379999997</v>
      </c>
      <c r="D112" s="59"/>
      <c r="E112" s="49">
        <v>52933.85</v>
      </c>
      <c r="F112" s="52">
        <f>B112*1</f>
        <v>43039.61862</v>
      </c>
      <c r="G112" s="53">
        <f>(2.494+3.44+0.34+2.64)*2486.4</f>
        <v>22163.7696</v>
      </c>
      <c r="H112" s="49">
        <f>F112-G112+C112</f>
        <v>30770.0804</v>
      </c>
      <c r="I112" s="54" t="s">
        <v>28</v>
      </c>
      <c r="J112" s="21">
        <f>3.77*2486.4</f>
        <v>9373.728000000001</v>
      </c>
    </row>
    <row r="113" spans="1:10" ht="24">
      <c r="A113" s="109"/>
      <c r="B113" s="55"/>
      <c r="C113" s="58"/>
      <c r="D113" s="58"/>
      <c r="E113" s="58"/>
      <c r="F113" s="64"/>
      <c r="G113" s="58"/>
      <c r="H113" s="65"/>
      <c r="I113" s="43" t="s">
        <v>99</v>
      </c>
      <c r="J113" s="17">
        <v>355</v>
      </c>
    </row>
    <row r="114" spans="1:10" ht="24">
      <c r="A114" s="109"/>
      <c r="B114" s="55"/>
      <c r="C114" s="58"/>
      <c r="D114" s="58"/>
      <c r="E114" s="58"/>
      <c r="F114" s="64"/>
      <c r="G114" s="58"/>
      <c r="H114" s="65"/>
      <c r="I114" s="23" t="s">
        <v>100</v>
      </c>
      <c r="J114" s="17">
        <v>1500</v>
      </c>
    </row>
    <row r="115" spans="1:10" ht="39" customHeight="1">
      <c r="A115" s="109"/>
      <c r="B115" s="55"/>
      <c r="C115" s="58"/>
      <c r="D115" s="58"/>
      <c r="E115" s="58"/>
      <c r="F115" s="64"/>
      <c r="G115" s="58"/>
      <c r="H115" s="65"/>
      <c r="I115" s="100" t="s">
        <v>140</v>
      </c>
      <c r="J115" s="17">
        <v>415</v>
      </c>
    </row>
    <row r="116" spans="1:10" ht="24">
      <c r="A116" s="109"/>
      <c r="B116" s="55"/>
      <c r="C116" s="58"/>
      <c r="D116" s="58"/>
      <c r="E116" s="58"/>
      <c r="F116" s="64"/>
      <c r="G116" s="58"/>
      <c r="H116" s="65"/>
      <c r="I116" s="24" t="s">
        <v>101</v>
      </c>
      <c r="J116" s="17">
        <v>3684</v>
      </c>
    </row>
    <row r="117" spans="1:10" ht="48">
      <c r="A117" s="109"/>
      <c r="B117" s="55"/>
      <c r="C117" s="58"/>
      <c r="D117" s="58"/>
      <c r="E117" s="58"/>
      <c r="F117" s="64"/>
      <c r="G117" s="58"/>
      <c r="H117" s="65"/>
      <c r="I117" s="23" t="s">
        <v>102</v>
      </c>
      <c r="J117" s="17">
        <v>45439.7</v>
      </c>
    </row>
    <row r="118" spans="1:10" ht="13.5" thickBot="1">
      <c r="A118" s="109"/>
      <c r="B118" s="55"/>
      <c r="C118" s="58"/>
      <c r="D118" s="58"/>
      <c r="E118" s="58"/>
      <c r="F118" s="64"/>
      <c r="G118" s="58"/>
      <c r="H118" s="65"/>
      <c r="I118" s="5" t="s">
        <v>103</v>
      </c>
      <c r="J118" s="26">
        <v>450</v>
      </c>
    </row>
    <row r="119" spans="1:10" ht="13.5" thickBot="1">
      <c r="A119" s="108" t="s">
        <v>12</v>
      </c>
      <c r="B119" s="48">
        <f>17.31*2486.402</f>
        <v>43039.61862</v>
      </c>
      <c r="C119" s="49">
        <f>E119-B119</f>
        <v>4274.341379999998</v>
      </c>
      <c r="D119" s="62"/>
      <c r="E119" s="49">
        <v>47313.96</v>
      </c>
      <c r="F119" s="52">
        <f>B119*1</f>
        <v>43039.61862</v>
      </c>
      <c r="G119" s="53">
        <f>(2.494+3.44+0.34+2.64)*2486.4</f>
        <v>22163.7696</v>
      </c>
      <c r="H119" s="49">
        <f>F119-G119+C119</f>
        <v>25150.1904</v>
      </c>
      <c r="I119" s="54" t="s">
        <v>28</v>
      </c>
      <c r="J119" s="21">
        <f>3.77*2486.4</f>
        <v>9373.728000000001</v>
      </c>
    </row>
    <row r="120" spans="1:10" ht="24">
      <c r="A120" s="109"/>
      <c r="B120" s="105"/>
      <c r="C120" s="56"/>
      <c r="D120" s="106"/>
      <c r="E120" s="56"/>
      <c r="F120" s="57"/>
      <c r="G120" s="58"/>
      <c r="H120" s="65"/>
      <c r="I120" s="24" t="s">
        <v>141</v>
      </c>
      <c r="J120" s="17">
        <v>2550</v>
      </c>
    </row>
    <row r="121" spans="1:10" ht="24">
      <c r="A121" s="109"/>
      <c r="B121" s="55"/>
      <c r="C121" s="58"/>
      <c r="D121" s="63"/>
      <c r="E121" s="58"/>
      <c r="F121" s="64"/>
      <c r="G121" s="58"/>
      <c r="H121" s="65"/>
      <c r="I121" s="101" t="s">
        <v>104</v>
      </c>
      <c r="J121" s="26">
        <v>832</v>
      </c>
    </row>
    <row r="122" spans="1:10" ht="36.75" thickBot="1">
      <c r="A122" s="110"/>
      <c r="B122" s="68"/>
      <c r="C122" s="69"/>
      <c r="D122" s="69"/>
      <c r="E122" s="69"/>
      <c r="F122" s="68"/>
      <c r="G122" s="69"/>
      <c r="H122" s="70"/>
      <c r="I122" s="102" t="s">
        <v>105</v>
      </c>
      <c r="J122" s="16">
        <v>107</v>
      </c>
    </row>
    <row r="123" spans="1:10" ht="13.5" thickBot="1">
      <c r="A123" s="108" t="s">
        <v>13</v>
      </c>
      <c r="B123" s="48">
        <f>18.17*2486.402</f>
        <v>45177.924340000005</v>
      </c>
      <c r="C123" s="49">
        <f>E123-B123</f>
        <v>-12438.374340000006</v>
      </c>
      <c r="D123" s="62"/>
      <c r="E123" s="49">
        <v>32739.55</v>
      </c>
      <c r="F123" s="52">
        <f>B123*1</f>
        <v>45177.924340000005</v>
      </c>
      <c r="G123" s="53">
        <f>(2.494+3.44+0.34+2.64)*2486.4</f>
        <v>22163.7696</v>
      </c>
      <c r="H123" s="49">
        <f>F123-G123+C123</f>
        <v>10575.7804</v>
      </c>
      <c r="I123" s="54" t="s">
        <v>28</v>
      </c>
      <c r="J123" s="21">
        <f>3.77*2486.4</f>
        <v>9373.728000000001</v>
      </c>
    </row>
    <row r="124" spans="1:10" ht="12.75">
      <c r="A124" s="109"/>
      <c r="B124" s="55"/>
      <c r="C124" s="58"/>
      <c r="D124" s="63"/>
      <c r="E124" s="58"/>
      <c r="F124" s="64"/>
      <c r="G124" s="58"/>
      <c r="H124" s="65"/>
      <c r="I124" s="23" t="s">
        <v>142</v>
      </c>
      <c r="J124" s="17">
        <v>30</v>
      </c>
    </row>
    <row r="125" spans="1:10" ht="27" customHeight="1">
      <c r="A125" s="109"/>
      <c r="B125" s="55"/>
      <c r="C125" s="58"/>
      <c r="D125" s="63"/>
      <c r="E125" s="58"/>
      <c r="F125" s="64"/>
      <c r="G125" s="58"/>
      <c r="H125" s="65"/>
      <c r="I125" s="28" t="s">
        <v>107</v>
      </c>
      <c r="J125" s="17">
        <v>1827</v>
      </c>
    </row>
    <row r="126" spans="1:10" ht="24">
      <c r="A126" s="109"/>
      <c r="B126" s="55"/>
      <c r="C126" s="58"/>
      <c r="D126" s="63"/>
      <c r="E126" s="58"/>
      <c r="F126" s="64"/>
      <c r="G126" s="58"/>
      <c r="H126" s="65"/>
      <c r="I126" s="23" t="s">
        <v>108</v>
      </c>
      <c r="J126" s="17">
        <v>1500</v>
      </c>
    </row>
    <row r="127" spans="1:10" ht="24">
      <c r="A127" s="109"/>
      <c r="B127" s="55"/>
      <c r="C127" s="58"/>
      <c r="D127" s="63"/>
      <c r="E127" s="58"/>
      <c r="F127" s="64"/>
      <c r="G127" s="58"/>
      <c r="H127" s="65"/>
      <c r="I127" s="47" t="s">
        <v>109</v>
      </c>
      <c r="J127" s="26">
        <v>913</v>
      </c>
    </row>
    <row r="128" spans="1:10" ht="13.5" thickBot="1">
      <c r="A128" s="109"/>
      <c r="B128" s="55"/>
      <c r="C128" s="58"/>
      <c r="D128" s="63"/>
      <c r="E128" s="58"/>
      <c r="F128" s="64"/>
      <c r="G128" s="58"/>
      <c r="H128" s="65"/>
      <c r="I128" s="23" t="s">
        <v>106</v>
      </c>
      <c r="J128" s="17">
        <v>3000</v>
      </c>
    </row>
    <row r="129" spans="1:10" ht="13.5" thickBot="1">
      <c r="A129" s="108" t="s">
        <v>14</v>
      </c>
      <c r="B129" s="48">
        <f>18.17*2486.402</f>
        <v>45177.924340000005</v>
      </c>
      <c r="C129" s="49">
        <f>E129-B129</f>
        <v>10991.855659999994</v>
      </c>
      <c r="D129" s="62"/>
      <c r="E129" s="49">
        <v>56169.78</v>
      </c>
      <c r="F129" s="52">
        <f>B129*1</f>
        <v>45177.924340000005</v>
      </c>
      <c r="G129" s="53">
        <f>(2.494+3.44+0.34+2.64)*2486.4</f>
        <v>22163.7696</v>
      </c>
      <c r="H129" s="49">
        <f>F129-G129+C129</f>
        <v>34006.0104</v>
      </c>
      <c r="I129" s="54" t="s">
        <v>28</v>
      </c>
      <c r="J129" s="21">
        <f>3.77*2486.4</f>
        <v>9373.728000000001</v>
      </c>
    </row>
    <row r="130" spans="1:10" ht="48.75" thickBot="1">
      <c r="A130" s="109"/>
      <c r="B130" s="55"/>
      <c r="C130" s="58"/>
      <c r="D130" s="63"/>
      <c r="E130" s="58"/>
      <c r="F130" s="64"/>
      <c r="G130" s="58"/>
      <c r="H130" s="65"/>
      <c r="I130" s="102" t="s">
        <v>110</v>
      </c>
      <c r="J130" s="17">
        <v>1703</v>
      </c>
    </row>
    <row r="131" spans="1:10" ht="13.5" thickBot="1">
      <c r="A131" s="108" t="s">
        <v>15</v>
      </c>
      <c r="B131" s="48">
        <f>18.17*2486.402</f>
        <v>45177.924340000005</v>
      </c>
      <c r="C131" s="49">
        <f>E131-B131</f>
        <v>-1559.664340000003</v>
      </c>
      <c r="D131" s="62"/>
      <c r="E131" s="49">
        <v>43618.26</v>
      </c>
      <c r="F131" s="52">
        <f>B131*1</f>
        <v>45177.924340000005</v>
      </c>
      <c r="G131" s="53">
        <f>(2.494+3.44+0.34+2.64)*2486.4</f>
        <v>22163.7696</v>
      </c>
      <c r="H131" s="49">
        <f>F131-G131+C131</f>
        <v>21454.490400000002</v>
      </c>
      <c r="I131" s="28" t="s">
        <v>28</v>
      </c>
      <c r="J131" s="21">
        <f>3.77*2486.4</f>
        <v>9373.728000000001</v>
      </c>
    </row>
    <row r="132" spans="1:10" ht="36">
      <c r="A132" s="114"/>
      <c r="B132" s="61"/>
      <c r="C132" s="58"/>
      <c r="D132" s="63"/>
      <c r="E132" s="65"/>
      <c r="F132" s="58"/>
      <c r="G132" s="58"/>
      <c r="H132" s="65"/>
      <c r="I132" s="23" t="s">
        <v>111</v>
      </c>
      <c r="J132" s="17">
        <v>1287.2</v>
      </c>
    </row>
    <row r="133" spans="1:10" ht="12.75">
      <c r="A133" s="114"/>
      <c r="B133" s="61"/>
      <c r="C133" s="58"/>
      <c r="D133" s="63"/>
      <c r="E133" s="65"/>
      <c r="F133" s="58"/>
      <c r="G133" s="58"/>
      <c r="H133" s="65"/>
      <c r="I133" s="103" t="s">
        <v>112</v>
      </c>
      <c r="J133" s="17">
        <v>45</v>
      </c>
    </row>
    <row r="134" spans="1:10" ht="12.75">
      <c r="A134" s="114"/>
      <c r="B134" s="61"/>
      <c r="C134" s="58"/>
      <c r="D134" s="63"/>
      <c r="E134" s="65"/>
      <c r="F134" s="58"/>
      <c r="G134" s="58"/>
      <c r="H134" s="65"/>
      <c r="I134" s="103" t="s">
        <v>113</v>
      </c>
      <c r="J134" s="17">
        <v>55</v>
      </c>
    </row>
    <row r="135" spans="1:10" ht="12.75">
      <c r="A135" s="114"/>
      <c r="B135" s="61"/>
      <c r="C135" s="58"/>
      <c r="D135" s="63"/>
      <c r="E135" s="65"/>
      <c r="F135" s="58"/>
      <c r="G135" s="58"/>
      <c r="H135" s="65"/>
      <c r="I135" s="28" t="s">
        <v>27</v>
      </c>
      <c r="J135" s="15">
        <v>8807</v>
      </c>
    </row>
    <row r="136" spans="1:10" ht="12.75">
      <c r="A136" s="114"/>
      <c r="B136" s="61"/>
      <c r="C136" s="58"/>
      <c r="D136" s="63"/>
      <c r="E136" s="65"/>
      <c r="F136" s="58"/>
      <c r="G136" s="58"/>
      <c r="H136" s="65"/>
      <c r="I136" s="28" t="s">
        <v>114</v>
      </c>
      <c r="J136" s="25">
        <v>300</v>
      </c>
    </row>
    <row r="137" spans="1:10" ht="12.75">
      <c r="A137" s="114"/>
      <c r="B137" s="61"/>
      <c r="C137" s="58"/>
      <c r="D137" s="63"/>
      <c r="E137" s="65"/>
      <c r="F137" s="58"/>
      <c r="G137" s="58"/>
      <c r="H137" s="65"/>
      <c r="I137" s="43" t="s">
        <v>115</v>
      </c>
      <c r="J137" s="25">
        <v>16</v>
      </c>
    </row>
    <row r="138" spans="1:10" ht="13.5" thickBot="1">
      <c r="A138" s="114"/>
      <c r="B138" s="61"/>
      <c r="C138" s="58"/>
      <c r="D138" s="63"/>
      <c r="E138" s="65"/>
      <c r="F138" s="58"/>
      <c r="G138" s="58"/>
      <c r="H138" s="65"/>
      <c r="I138" s="20" t="s">
        <v>29</v>
      </c>
      <c r="J138" s="17">
        <v>2988.1</v>
      </c>
    </row>
    <row r="139" spans="1:10" ht="13.5" thickBot="1">
      <c r="A139" s="108" t="s">
        <v>16</v>
      </c>
      <c r="B139" s="48">
        <f>18.17*2486.402</f>
        <v>45177.924340000005</v>
      </c>
      <c r="C139" s="49">
        <f>E139-B139</f>
        <v>-4593.494340000005</v>
      </c>
      <c r="D139" s="50"/>
      <c r="E139" s="51">
        <v>40584.43</v>
      </c>
      <c r="F139" s="52">
        <f>B139*1</f>
        <v>45177.924340000005</v>
      </c>
      <c r="G139" s="53">
        <f>(2.494+3.44+0.34+2.64)*2486.4</f>
        <v>22163.7696</v>
      </c>
      <c r="H139" s="49">
        <f>F139-G139+C139</f>
        <v>18420.6604</v>
      </c>
      <c r="I139" s="54" t="s">
        <v>28</v>
      </c>
      <c r="J139" s="21">
        <f>3.77*2486.4</f>
        <v>9373.728000000001</v>
      </c>
    </row>
    <row r="140" spans="1:10" ht="24">
      <c r="A140" s="114"/>
      <c r="B140" s="61"/>
      <c r="C140" s="58"/>
      <c r="D140" s="63"/>
      <c r="E140" s="65"/>
      <c r="F140" s="64"/>
      <c r="G140" s="58"/>
      <c r="H140" s="65"/>
      <c r="I140" s="23" t="s">
        <v>116</v>
      </c>
      <c r="J140" s="26">
        <v>1500</v>
      </c>
    </row>
    <row r="141" spans="1:10" ht="48">
      <c r="A141" s="114"/>
      <c r="B141" s="61"/>
      <c r="C141" s="58"/>
      <c r="D141" s="63"/>
      <c r="E141" s="65"/>
      <c r="F141" s="64"/>
      <c r="G141" s="58"/>
      <c r="H141" s="65"/>
      <c r="I141" s="86" t="s">
        <v>117</v>
      </c>
      <c r="J141" s="17">
        <v>2741.5</v>
      </c>
    </row>
    <row r="142" spans="1:10" ht="36">
      <c r="A142" s="114"/>
      <c r="B142" s="61"/>
      <c r="C142" s="58"/>
      <c r="D142" s="63"/>
      <c r="E142" s="65"/>
      <c r="F142" s="64"/>
      <c r="G142" s="58"/>
      <c r="H142" s="65"/>
      <c r="I142" s="23" t="s">
        <v>118</v>
      </c>
      <c r="J142" s="17">
        <v>2592.3</v>
      </c>
    </row>
    <row r="143" spans="1:10" ht="24">
      <c r="A143" s="114"/>
      <c r="B143" s="61"/>
      <c r="C143" s="58"/>
      <c r="D143" s="63"/>
      <c r="E143" s="65"/>
      <c r="F143" s="64"/>
      <c r="G143" s="58"/>
      <c r="H143" s="65"/>
      <c r="I143" s="103" t="s">
        <v>119</v>
      </c>
      <c r="J143" s="17">
        <v>446</v>
      </c>
    </row>
    <row r="144" spans="1:10" ht="12.75">
      <c r="A144" s="114"/>
      <c r="B144" s="61"/>
      <c r="C144" s="58"/>
      <c r="D144" s="63"/>
      <c r="E144" s="65"/>
      <c r="F144" s="64"/>
      <c r="G144" s="58"/>
      <c r="H144" s="65"/>
      <c r="I144" s="20" t="s">
        <v>120</v>
      </c>
      <c r="J144" s="17">
        <v>1046</v>
      </c>
    </row>
    <row r="145" spans="1:10" ht="24.75" thickBot="1">
      <c r="A145" s="114"/>
      <c r="B145" s="61"/>
      <c r="C145" s="58"/>
      <c r="D145" s="63"/>
      <c r="E145" s="65"/>
      <c r="F145" s="64"/>
      <c r="G145" s="58"/>
      <c r="H145" s="65"/>
      <c r="I145" s="103" t="s">
        <v>124</v>
      </c>
      <c r="J145" s="17">
        <v>2211.5</v>
      </c>
    </row>
    <row r="146" spans="1:10" ht="13.5" thickBot="1">
      <c r="A146" s="108" t="s">
        <v>17</v>
      </c>
      <c r="B146" s="48">
        <f>18.17*2486.402</f>
        <v>45177.924340000005</v>
      </c>
      <c r="C146" s="49">
        <f>E146-B146</f>
        <v>463.6256599999979</v>
      </c>
      <c r="D146" s="62"/>
      <c r="E146" s="19">
        <v>45641.55</v>
      </c>
      <c r="F146" s="52">
        <f>B146*1</f>
        <v>45177.924340000005</v>
      </c>
      <c r="G146" s="53">
        <f>(2.494+3.44+0.34+2.64)*2486.4</f>
        <v>22163.7696</v>
      </c>
      <c r="H146" s="59">
        <f>F146-G146+C146</f>
        <v>23477.780400000003</v>
      </c>
      <c r="I146" s="54" t="s">
        <v>28</v>
      </c>
      <c r="J146" s="21">
        <f>3.77*2486.4</f>
        <v>9373.728000000001</v>
      </c>
    </row>
    <row r="147" spans="1:10" ht="24">
      <c r="A147" s="109"/>
      <c r="B147" s="60"/>
      <c r="C147" s="74"/>
      <c r="D147" s="75"/>
      <c r="E147" s="76"/>
      <c r="F147" s="58"/>
      <c r="G147" s="58"/>
      <c r="H147" s="58"/>
      <c r="I147" s="43" t="s">
        <v>121</v>
      </c>
      <c r="J147" s="17">
        <v>6800</v>
      </c>
    </row>
    <row r="148" spans="1:10" ht="26.25" customHeight="1">
      <c r="A148" s="109"/>
      <c r="B148" s="61"/>
      <c r="C148" s="58"/>
      <c r="D148" s="63"/>
      <c r="E148" s="65"/>
      <c r="F148" s="58"/>
      <c r="G148" s="58"/>
      <c r="H148" s="58"/>
      <c r="I148" s="86" t="s">
        <v>123</v>
      </c>
      <c r="J148" s="17">
        <v>1728</v>
      </c>
    </row>
    <row r="149" spans="1:10" ht="13.5" thickBot="1">
      <c r="A149" s="110"/>
      <c r="B149" s="68"/>
      <c r="C149" s="69"/>
      <c r="D149" s="69"/>
      <c r="E149" s="70"/>
      <c r="F149" s="69"/>
      <c r="G149" s="69"/>
      <c r="H149" s="69"/>
      <c r="I149" s="79" t="s">
        <v>122</v>
      </c>
      <c r="J149" s="16">
        <v>932</v>
      </c>
    </row>
    <row r="150" spans="1:10" ht="13.5" thickBot="1">
      <c r="A150" s="108" t="s">
        <v>18</v>
      </c>
      <c r="B150" s="48">
        <f>18.17*2486.402</f>
        <v>45177.924340000005</v>
      </c>
      <c r="C150" s="49">
        <f>E150-B150</f>
        <v>-6254.534340000006</v>
      </c>
      <c r="D150" s="62"/>
      <c r="E150" s="77">
        <v>38923.39</v>
      </c>
      <c r="F150" s="52">
        <f>B150*1</f>
        <v>45177.924340000005</v>
      </c>
      <c r="G150" s="53">
        <f>(2.494+3.44+0.34+2.64)*2486.4</f>
        <v>22163.7696</v>
      </c>
      <c r="H150" s="49">
        <f>F150-G150+C150</f>
        <v>16759.6204</v>
      </c>
      <c r="I150" s="54" t="s">
        <v>28</v>
      </c>
      <c r="J150" s="21">
        <f>3.77*2486.4</f>
        <v>9373.728000000001</v>
      </c>
    </row>
    <row r="151" spans="1:10" ht="24">
      <c r="A151" s="109"/>
      <c r="B151" s="55"/>
      <c r="C151" s="58"/>
      <c r="D151" s="63"/>
      <c r="E151" s="58"/>
      <c r="F151" s="64"/>
      <c r="G151" s="58"/>
      <c r="H151" s="65"/>
      <c r="I151" s="28" t="s">
        <v>125</v>
      </c>
      <c r="J151" s="17">
        <v>453.3</v>
      </c>
    </row>
    <row r="152" spans="1:10" ht="12.75">
      <c r="A152" s="109"/>
      <c r="B152" s="55"/>
      <c r="C152" s="58"/>
      <c r="D152" s="63"/>
      <c r="E152" s="58"/>
      <c r="F152" s="64"/>
      <c r="G152" s="58"/>
      <c r="H152" s="65"/>
      <c r="I152" s="28" t="s">
        <v>126</v>
      </c>
      <c r="J152" s="17">
        <v>44864</v>
      </c>
    </row>
    <row r="153" spans="1:10" ht="24">
      <c r="A153" s="109"/>
      <c r="B153" s="55"/>
      <c r="C153" s="58"/>
      <c r="D153" s="63"/>
      <c r="E153" s="58"/>
      <c r="F153" s="64"/>
      <c r="G153" s="58"/>
      <c r="H153" s="65"/>
      <c r="I153" s="28" t="s">
        <v>127</v>
      </c>
      <c r="J153" s="17">
        <v>300</v>
      </c>
    </row>
    <row r="154" spans="1:10" ht="12.75">
      <c r="A154" s="109"/>
      <c r="B154" s="55"/>
      <c r="C154" s="58"/>
      <c r="D154" s="63"/>
      <c r="E154" s="58"/>
      <c r="F154" s="64"/>
      <c r="G154" s="58"/>
      <c r="H154" s="65"/>
      <c r="I154" s="103" t="s">
        <v>128</v>
      </c>
      <c r="J154" s="17">
        <v>66</v>
      </c>
    </row>
    <row r="155" spans="1:10" ht="24.75" thickBot="1">
      <c r="A155" s="109"/>
      <c r="B155" s="55"/>
      <c r="C155" s="58"/>
      <c r="D155" s="63"/>
      <c r="E155" s="58"/>
      <c r="F155" s="64"/>
      <c r="G155" s="58"/>
      <c r="H155" s="65"/>
      <c r="I155" s="103" t="s">
        <v>139</v>
      </c>
      <c r="J155" s="17">
        <v>966.25</v>
      </c>
    </row>
    <row r="156" spans="1:10" ht="13.5" thickBot="1">
      <c r="A156" s="108" t="s">
        <v>19</v>
      </c>
      <c r="B156" s="48">
        <f>18.17*2486.402</f>
        <v>45177.924340000005</v>
      </c>
      <c r="C156" s="49">
        <f>E156-B156</f>
        <v>-2905.384340000004</v>
      </c>
      <c r="D156" s="62"/>
      <c r="E156" s="78">
        <v>42272.54</v>
      </c>
      <c r="F156" s="52">
        <f>B156*1</f>
        <v>45177.924340000005</v>
      </c>
      <c r="G156" s="53">
        <f>(2.494+3.44+0.34+2.64)*2486.4</f>
        <v>22163.7696</v>
      </c>
      <c r="H156" s="49">
        <f>F156-G156+C156</f>
        <v>20108.7704</v>
      </c>
      <c r="I156" s="54" t="s">
        <v>28</v>
      </c>
      <c r="J156" s="21">
        <f>3.77*2486.4</f>
        <v>9373.728000000001</v>
      </c>
    </row>
    <row r="157" spans="1:10" ht="12.75">
      <c r="A157" s="109"/>
      <c r="B157" s="55"/>
      <c r="C157" s="58"/>
      <c r="D157" s="63"/>
      <c r="E157" s="58"/>
      <c r="F157" s="64"/>
      <c r="G157" s="58"/>
      <c r="H157" s="65"/>
      <c r="I157" s="86" t="s">
        <v>129</v>
      </c>
      <c r="J157" s="17">
        <v>560</v>
      </c>
    </row>
    <row r="158" spans="1:10" ht="24">
      <c r="A158" s="109"/>
      <c r="B158" s="55"/>
      <c r="C158" s="58"/>
      <c r="D158" s="63"/>
      <c r="E158" s="58"/>
      <c r="F158" s="64"/>
      <c r="G158" s="58"/>
      <c r="H158" s="65"/>
      <c r="I158" s="103" t="s">
        <v>130</v>
      </c>
      <c r="J158" s="17">
        <v>567</v>
      </c>
    </row>
    <row r="159" spans="1:10" ht="12.75">
      <c r="A159" s="109"/>
      <c r="B159" s="55"/>
      <c r="C159" s="58"/>
      <c r="D159" s="63"/>
      <c r="E159" s="58"/>
      <c r="F159" s="64"/>
      <c r="G159" s="58"/>
      <c r="H159" s="65"/>
      <c r="I159" s="47" t="s">
        <v>131</v>
      </c>
      <c r="J159" s="17">
        <v>2600</v>
      </c>
    </row>
    <row r="160" spans="1:10" ht="24">
      <c r="A160" s="109"/>
      <c r="B160" s="55"/>
      <c r="C160" s="58"/>
      <c r="D160" s="63"/>
      <c r="E160" s="58"/>
      <c r="F160" s="64"/>
      <c r="G160" s="58"/>
      <c r="H160" s="65"/>
      <c r="I160" s="43" t="s">
        <v>132</v>
      </c>
      <c r="J160" s="14">
        <v>300</v>
      </c>
    </row>
    <row r="161" spans="1:10" ht="24.75" thickBot="1">
      <c r="A161" s="110"/>
      <c r="B161" s="90"/>
      <c r="C161" s="91"/>
      <c r="D161" s="91" t="s">
        <v>24</v>
      </c>
      <c r="E161" s="91"/>
      <c r="F161" s="68"/>
      <c r="G161" s="69"/>
      <c r="H161" s="70"/>
      <c r="I161" s="24" t="s">
        <v>143</v>
      </c>
      <c r="J161" s="27">
        <v>3881</v>
      </c>
    </row>
    <row r="162" spans="1:10" ht="13.5" thickBot="1">
      <c r="A162" s="108" t="s">
        <v>20</v>
      </c>
      <c r="B162" s="48">
        <f>18.17*2486.402</f>
        <v>45177.924340000005</v>
      </c>
      <c r="C162" s="49">
        <f>E162-B162</f>
        <v>11579.985659999998</v>
      </c>
      <c r="D162" s="62"/>
      <c r="E162" s="77">
        <v>56757.91</v>
      </c>
      <c r="F162" s="52">
        <f>B162*1</f>
        <v>45177.924340000005</v>
      </c>
      <c r="G162" s="53">
        <f>(2.494+3.44+0.34+2.64)*2486.4</f>
        <v>22163.7696</v>
      </c>
      <c r="H162" s="49">
        <f>F162-G162+C162</f>
        <v>34594.140400000004</v>
      </c>
      <c r="I162" s="92" t="s">
        <v>28</v>
      </c>
      <c r="J162" s="21">
        <f>3.77*2486.4</f>
        <v>9373.728000000001</v>
      </c>
    </row>
    <row r="163" spans="1:10" ht="24">
      <c r="A163" s="109"/>
      <c r="B163" s="55"/>
      <c r="C163" s="58"/>
      <c r="D163" s="63"/>
      <c r="E163" s="58"/>
      <c r="F163" s="64"/>
      <c r="G163" s="58"/>
      <c r="H163" s="65"/>
      <c r="I163" s="47" t="s">
        <v>133</v>
      </c>
      <c r="J163" s="17">
        <v>734</v>
      </c>
    </row>
    <row r="164" spans="1:10" ht="37.5" customHeight="1">
      <c r="A164" s="109"/>
      <c r="B164" s="55"/>
      <c r="C164" s="58"/>
      <c r="D164" s="63"/>
      <c r="E164" s="58"/>
      <c r="F164" s="64"/>
      <c r="G164" s="58"/>
      <c r="H164" s="65"/>
      <c r="I164" s="43" t="s">
        <v>144</v>
      </c>
      <c r="J164" s="25">
        <v>864.1</v>
      </c>
    </row>
    <row r="165" spans="1:10" ht="12.75">
      <c r="A165" s="109"/>
      <c r="B165" s="55"/>
      <c r="C165" s="58"/>
      <c r="D165" s="63"/>
      <c r="E165" s="58"/>
      <c r="F165" s="64"/>
      <c r="G165" s="58"/>
      <c r="H165" s="65"/>
      <c r="I165" s="103" t="s">
        <v>134</v>
      </c>
      <c r="J165" s="25">
        <v>435</v>
      </c>
    </row>
    <row r="166" spans="1:10" ht="24">
      <c r="A166" s="109"/>
      <c r="B166" s="55"/>
      <c r="C166" s="58"/>
      <c r="D166" s="63"/>
      <c r="E166" s="58"/>
      <c r="F166" s="64"/>
      <c r="G166" s="58"/>
      <c r="H166" s="65"/>
      <c r="I166" s="24" t="s">
        <v>135</v>
      </c>
      <c r="J166" s="15">
        <v>3916</v>
      </c>
    </row>
    <row r="167" spans="1:10" ht="24">
      <c r="A167" s="109"/>
      <c r="B167" s="55"/>
      <c r="C167" s="58"/>
      <c r="D167" s="63"/>
      <c r="E167" s="58"/>
      <c r="F167" s="64"/>
      <c r="G167" s="58"/>
      <c r="H167" s="65"/>
      <c r="I167" s="20" t="s">
        <v>136</v>
      </c>
      <c r="J167" s="15">
        <v>6109</v>
      </c>
    </row>
    <row r="168" spans="1:10" ht="12.75">
      <c r="A168" s="109"/>
      <c r="B168" s="55"/>
      <c r="C168" s="58"/>
      <c r="D168" s="63"/>
      <c r="E168" s="58"/>
      <c r="F168" s="64"/>
      <c r="G168" s="58"/>
      <c r="H168" s="65"/>
      <c r="I168" s="5" t="s">
        <v>137</v>
      </c>
      <c r="J168" s="15">
        <v>600</v>
      </c>
    </row>
    <row r="169" spans="1:10" ht="12.75">
      <c r="A169" s="109"/>
      <c r="B169" s="55"/>
      <c r="C169" s="58"/>
      <c r="D169" s="63"/>
      <c r="E169" s="58"/>
      <c r="F169" s="64"/>
      <c r="G169" s="58"/>
      <c r="H169" s="65"/>
      <c r="I169" s="23" t="s">
        <v>138</v>
      </c>
      <c r="J169" s="25">
        <v>750</v>
      </c>
    </row>
    <row r="170" spans="1:10" ht="12.75">
      <c r="A170" s="109"/>
      <c r="B170" s="55"/>
      <c r="C170" s="58"/>
      <c r="D170" s="63"/>
      <c r="E170" s="58"/>
      <c r="F170" s="64"/>
      <c r="G170" s="58"/>
      <c r="H170" s="65"/>
      <c r="I170" s="28" t="s">
        <v>145</v>
      </c>
      <c r="J170" s="25">
        <v>1875</v>
      </c>
    </row>
    <row r="171" spans="1:10" ht="36">
      <c r="A171" s="109"/>
      <c r="B171" s="55"/>
      <c r="C171" s="58"/>
      <c r="D171" s="63"/>
      <c r="E171" s="58"/>
      <c r="F171" s="64"/>
      <c r="G171" s="58"/>
      <c r="H171" s="65"/>
      <c r="I171" s="43" t="s">
        <v>146</v>
      </c>
      <c r="J171" s="25">
        <v>860.5</v>
      </c>
    </row>
    <row r="172" spans="1:10" ht="24">
      <c r="A172" s="109"/>
      <c r="B172" s="55"/>
      <c r="C172" s="58"/>
      <c r="D172" s="63"/>
      <c r="E172" s="58"/>
      <c r="F172" s="64"/>
      <c r="G172" s="58"/>
      <c r="H172" s="65"/>
      <c r="I172" s="107" t="s">
        <v>148</v>
      </c>
      <c r="J172" s="15">
        <v>252</v>
      </c>
    </row>
    <row r="173" spans="1:10" ht="13.5" thickBot="1">
      <c r="A173" s="109"/>
      <c r="B173" s="55"/>
      <c r="C173" s="58"/>
      <c r="D173" s="63"/>
      <c r="E173" s="58"/>
      <c r="F173" s="64"/>
      <c r="G173" s="58"/>
      <c r="H173" s="65"/>
      <c r="I173" s="5" t="s">
        <v>147</v>
      </c>
      <c r="J173" s="25">
        <v>200</v>
      </c>
    </row>
    <row r="174" spans="1:10" ht="13.5" thickBot="1">
      <c r="A174" s="3" t="s">
        <v>21</v>
      </c>
      <c r="B174" s="9">
        <f>SUM(B100:B162)-0.03</f>
        <v>533581.8392000002</v>
      </c>
      <c r="C174" s="8">
        <f>SUM(C100:C162)</f>
        <v>4507.310799999959</v>
      </c>
      <c r="D174" s="8"/>
      <c r="E174" s="9">
        <f>SUM(E100:E162)</f>
        <v>538089.1799999999</v>
      </c>
      <c r="F174" s="11">
        <f>SUM(F100:F162)-0.03</f>
        <v>533581.8392000002</v>
      </c>
      <c r="G174" s="11">
        <f>SUM(G102:G162)</f>
        <v>265965.2352</v>
      </c>
      <c r="H174" s="10">
        <f>SUM(H102:H162)</f>
        <v>272123.9448</v>
      </c>
      <c r="I174" s="29"/>
      <c r="J174" s="30"/>
    </row>
    <row r="175" spans="1:10" ht="13.5" thickBot="1">
      <c r="A175" s="2"/>
      <c r="B175" s="32"/>
      <c r="C175" s="33"/>
      <c r="D175" s="33"/>
      <c r="E175" s="34"/>
      <c r="F175" s="35"/>
      <c r="G175" s="35"/>
      <c r="H175" s="35"/>
      <c r="I175" s="4" t="s">
        <v>22</v>
      </c>
      <c r="J175" s="104">
        <f>SUM(J102:J173)</f>
        <v>310715.186</v>
      </c>
    </row>
    <row r="176" spans="1:10" ht="13.5" thickBot="1">
      <c r="A176" s="99"/>
      <c r="B176" s="37"/>
      <c r="C176" s="38"/>
      <c r="D176" s="38"/>
      <c r="E176" s="39"/>
      <c r="F176" s="111"/>
      <c r="G176" s="112"/>
      <c r="H176" s="112"/>
      <c r="I176" s="113"/>
      <c r="J176" s="40"/>
    </row>
    <row r="177" spans="1:10" ht="13.5" thickBot="1">
      <c r="A177" s="81"/>
      <c r="B177" s="41"/>
      <c r="C177" s="41"/>
      <c r="D177" s="41"/>
      <c r="E177" s="41"/>
      <c r="F177" s="41"/>
      <c r="G177" s="41"/>
      <c r="H177" s="41"/>
      <c r="I177" s="93" t="s">
        <v>91</v>
      </c>
      <c r="J177" s="7">
        <f>H174+J101-J175</f>
        <v>-181855.70640000002</v>
      </c>
    </row>
    <row r="178" spans="1:10" ht="12.75">
      <c r="A178" s="81" t="s">
        <v>85</v>
      </c>
      <c r="B178" s="41"/>
      <c r="C178" s="41"/>
      <c r="D178" s="41"/>
      <c r="E178" s="41"/>
      <c r="F178" s="41"/>
      <c r="G178" s="41"/>
      <c r="H178" s="41"/>
      <c r="I178" s="41"/>
      <c r="J178" s="41"/>
    </row>
  </sheetData>
  <sheetProtection/>
  <mergeCells count="55">
    <mergeCell ref="A53:A57"/>
    <mergeCell ref="D56:E56"/>
    <mergeCell ref="A58:A64"/>
    <mergeCell ref="A65:A70"/>
    <mergeCell ref="A71:A75"/>
    <mergeCell ref="F78:I78"/>
    <mergeCell ref="A17:A19"/>
    <mergeCell ref="A20:A27"/>
    <mergeCell ref="A28:A35"/>
    <mergeCell ref="A36:A39"/>
    <mergeCell ref="A40:A46"/>
    <mergeCell ref="A47:A52"/>
    <mergeCell ref="G4:G5"/>
    <mergeCell ref="H4:H5"/>
    <mergeCell ref="I4:J4"/>
    <mergeCell ref="B6:E6"/>
    <mergeCell ref="A7:A10"/>
    <mergeCell ref="A11:A16"/>
    <mergeCell ref="A1:J1"/>
    <mergeCell ref="A2:J2"/>
    <mergeCell ref="A3:A5"/>
    <mergeCell ref="B3:E3"/>
    <mergeCell ref="F3:J3"/>
    <mergeCell ref="B4:B5"/>
    <mergeCell ref="C4:C5"/>
    <mergeCell ref="D4:D5"/>
    <mergeCell ref="E4:E5"/>
    <mergeCell ref="F4:F5"/>
    <mergeCell ref="A96:J96"/>
    <mergeCell ref="A97:J97"/>
    <mergeCell ref="A98:A100"/>
    <mergeCell ref="B98:E98"/>
    <mergeCell ref="F98:J98"/>
    <mergeCell ref="B99:B100"/>
    <mergeCell ref="C99:C100"/>
    <mergeCell ref="D99:D100"/>
    <mergeCell ref="E99:E100"/>
    <mergeCell ref="F99:F100"/>
    <mergeCell ref="A139:A145"/>
    <mergeCell ref="G99:G100"/>
    <mergeCell ref="H99:H100"/>
    <mergeCell ref="I99:J99"/>
    <mergeCell ref="B101:E101"/>
    <mergeCell ref="A102:A105"/>
    <mergeCell ref="A106:A111"/>
    <mergeCell ref="A146:A149"/>
    <mergeCell ref="A150:A155"/>
    <mergeCell ref="A156:A161"/>
    <mergeCell ref="A162:A173"/>
    <mergeCell ref="F176:I176"/>
    <mergeCell ref="A112:A118"/>
    <mergeCell ref="A119:A122"/>
    <mergeCell ref="A123:A128"/>
    <mergeCell ref="A129:A130"/>
    <mergeCell ref="A131:A138"/>
  </mergeCells>
  <printOptions/>
  <pageMargins left="0.17" right="0.17" top="0.17" bottom="0.16" header="0.17" footer="0.16"/>
  <pageSetup horizontalDpi="600" verticalDpi="600" orientation="landscape" paperSize="9" scale="97" r:id="rId1"/>
  <rowBreaks count="5" manualBreakCount="5">
    <brk id="35" max="9" man="1"/>
    <brk id="70" max="9" man="1"/>
    <brk id="95" max="9" man="1"/>
    <brk id="122" max="9" man="1"/>
    <brk id="14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ТСЖ Сибирь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2022-02-24T09:29:57Z</cp:lastPrinted>
  <dcterms:created xsi:type="dcterms:W3CDTF">2010-06-22T06:42:29Z</dcterms:created>
  <dcterms:modified xsi:type="dcterms:W3CDTF">2022-04-11T07:58:45Z</dcterms:modified>
  <cp:category/>
  <cp:version/>
  <cp:contentType/>
  <cp:contentStatus/>
</cp:coreProperties>
</file>