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9030" tabRatio="598" activeTab="0"/>
  </bookViews>
  <sheets>
    <sheet name="Текущий ремонт" sheetId="1" r:id="rId1"/>
  </sheets>
  <definedNames>
    <definedName name="_xlnm.Print_Area" localSheetId="0">'Текущий ремонт'!$A$1:$J$303</definedName>
  </definedNames>
  <calcPr fullCalcOnLoad="1"/>
</workbook>
</file>

<file path=xl/sharedStrings.xml><?xml version="1.0" encoding="utf-8"?>
<sst xmlns="http://schemas.openxmlformats.org/spreadsheetml/2006/main" count="323" uniqueCount="156">
  <si>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</si>
  <si>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</si>
  <si>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</si>
  <si>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</si>
  <si>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</si>
  <si>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</si>
  <si>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</si>
  <si>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</si>
  <si>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</si>
  <si>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</si>
  <si>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</si>
  <si>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</si>
  <si>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</si>
  <si>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</si>
  <si>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</si>
  <si>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</si>
  <si>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</si>
  <si>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</si>
  <si>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</si>
  <si>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</si>
  <si>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</si>
  <si>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</si>
  <si>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</si>
  <si>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</si>
  <si>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 xml:space="preserve"> </t>
  </si>
  <si>
    <t xml:space="preserve">      I. по содержанию и текущему ремонту мест общего пользования жилого дома № 5 по ул. Крайняя</t>
  </si>
  <si>
    <t>окрашены площадки под контейнера и мусорные баки</t>
  </si>
  <si>
    <t xml:space="preserve">РАСХОДЫ ПО ООО "ЛИДЕР УК" </t>
  </si>
  <si>
    <t>прочистка дороги от снега вдоль дома и подъезд к контейнерам (погрузчиком 30 мин.)</t>
  </si>
  <si>
    <t>прочистка дороги от снега вдоль дома и подъезд к контейнерам (погрузчиком 1 час.)</t>
  </si>
  <si>
    <t xml:space="preserve">сброс снега и наледи с  кровли </t>
  </si>
  <si>
    <t>услуги ООО "РИЦ"</t>
  </si>
  <si>
    <t>промывка и опрессовка системы отопления</t>
  </si>
  <si>
    <t>содержание УК</t>
  </si>
  <si>
    <t>вывоз твердых бытовых отходов</t>
  </si>
  <si>
    <t xml:space="preserve">                                                                                                          Отчёт за 2017 г.                                                                                                                                                                                                                                                   </t>
  </si>
  <si>
    <t>2017 г.</t>
  </si>
  <si>
    <t xml:space="preserve">переходящий долг с 2016 года                                                   </t>
  </si>
  <si>
    <t>переходящий остаток на 2018год</t>
  </si>
  <si>
    <t>прочистка дороги от снега вдоль дома и подъезд к контейнерам (погрузчиком 55 мин.)</t>
  </si>
  <si>
    <t xml:space="preserve">IIIп. 2 эт. - замена эл. лампочки 40 Вт - 1 шт. </t>
  </si>
  <si>
    <t xml:space="preserve">IV п. 1,2,3 эт. - замена ЭСУ - 2 шт., эл. лампочки 40Вт - 3 шт. </t>
  </si>
  <si>
    <t xml:space="preserve">подвал - установка замка-1шт. </t>
  </si>
  <si>
    <t>подвал (кв. № 16) - установка шар. крана d 20 - 1 шт.</t>
  </si>
  <si>
    <t>кв. № 22 - вызов аварийной службы</t>
  </si>
  <si>
    <t>подвал - установка хомута d 50 - 1 шт.</t>
  </si>
  <si>
    <t>кв. №  48 - прочистка вентиляции</t>
  </si>
  <si>
    <t>прочистка дороги от снега вдоль дома и подъезд к контейнерам (погрузчиком 35 мин.)</t>
  </si>
  <si>
    <t>на детскую площадку привезен речной песок - 15т.</t>
  </si>
  <si>
    <t>озеленение и благоустройство придомовой территории</t>
  </si>
  <si>
    <t>заказ реестра собственников</t>
  </si>
  <si>
    <t>покос травы на детской площадке, газонах</t>
  </si>
  <si>
    <t>III п. 3 эт. (кв. № 26,27,28) - ревизия межэтажного эл. щита (автомат 63А - 3 шт., 40 А - 3 шт., 25 А - 5 шт., 3 А - 1 шт, дин. рейка - 3шт., провод - 1м.,0-шина - 1 шт., сжим - 1 шт.)</t>
  </si>
  <si>
    <t>подвал (кв. № 46) - ремонтные работы на стояке ГВС  (шар. кран d 20 - 1 шт., соединение d 20 - 1 шт.)</t>
  </si>
  <si>
    <t xml:space="preserve">IVп. 3 эт. - замена патрона - 1 шт., эл. лампочки 40Вт - 1 шт. </t>
  </si>
  <si>
    <t xml:space="preserve">IIIп. 4 эт. - замена ЭСУ - 1 шт. </t>
  </si>
  <si>
    <t xml:space="preserve">IIп. 2,3 эт. - замена ЭСУ - 2 шт., эл. лампочки 40Вт - 1 шт. </t>
  </si>
  <si>
    <t>подвал - установка замка - 1 шт.</t>
  </si>
  <si>
    <t>на улице - подключение елочной гирлянды (гирлянда - 4 шт., кабель - 30 м., гофра - 30м.)</t>
  </si>
  <si>
    <t xml:space="preserve">Iп. 2 эт. - замена ЭСУ - 1 шт., эл. лампочки 40Вт - 1 шт. </t>
  </si>
  <si>
    <t>прочистка дороги от снега вдоль дома и подъезд к контейнерам (погрузчиком 50 мин.)</t>
  </si>
  <si>
    <t>эл. энергия (разница между выставленными и оплаченными показаниями)</t>
  </si>
  <si>
    <t>дезинсекция подвального помещения</t>
  </si>
  <si>
    <t xml:space="preserve">сбиты сосульки и наледь с  кровли </t>
  </si>
  <si>
    <t>изготовление и установка кормушек для птиц, обрезка кустарников и благоустройство придомовой территории</t>
  </si>
  <si>
    <t>изготовление и заливка водой снежной горки, элементов снежного городка, установка елки</t>
  </si>
  <si>
    <t>проверка сметной стоимости дворовой территории</t>
  </si>
  <si>
    <t>факт недоплата, переплата   (-/+)</t>
  </si>
  <si>
    <t xml:space="preserve">                                                                                                          Отчёт за 2018 г.                                                                                                                                                                                                                                                   </t>
  </si>
  <si>
    <t>2018 г.</t>
  </si>
  <si>
    <t xml:space="preserve">переходящий долг с 2017 года                                                   </t>
  </si>
  <si>
    <t>переходящий остаток на 2019год</t>
  </si>
  <si>
    <t>4п. 2 эт. - замена эл. лампочки 40 Вт. - 1 шт.</t>
  </si>
  <si>
    <t>прочистка дороги от снега вдоль дома и подъезд к контейнерам (погрузчиком 27 мин.)</t>
  </si>
  <si>
    <t>кв. № 48 - пробили куржак в чердаке</t>
  </si>
  <si>
    <t>теплоузел - ремонтные работы по замене кабеля ПУПНП</t>
  </si>
  <si>
    <t>кв. № 11 - вызов аварийной службы</t>
  </si>
  <si>
    <t>прочистка дороги от снега вдоль дома и подъезд к контейнерам (погрузчиком 1 час. 10 мин.)</t>
  </si>
  <si>
    <t>уход и ремонт снежной горки</t>
  </si>
  <si>
    <t xml:space="preserve">очистка кровли с торца от снега и наледи  </t>
  </si>
  <si>
    <t>на двери в подъезды установка досок объявлений - 4 шт.</t>
  </si>
  <si>
    <t>вывоз большого контейнера</t>
  </si>
  <si>
    <t>кв. № 27 - вызов аварийной службы</t>
  </si>
  <si>
    <t>3п. 1эт., 4п. 3 эт. - закрыт межэтажный эл. щит - 2 шт.</t>
  </si>
  <si>
    <t xml:space="preserve">1,2,3,4п. тамбур - установка светодиодного светильника с датчиком движения - 4 шт. </t>
  </si>
  <si>
    <t>IV п. 5 эт. - ревизия межэтажного эл. щита (автомат 63А - 1 шт., 40 А - 2 шт., 5 А - 1 шт., дин. рейка - 1шт., провод - 2м.,   0-шина - 3 шт.)</t>
  </si>
  <si>
    <t>III, IV п. (подвал) - ремонтные работы (труба d 32 мм. - 4м., соединение, лен, герметик)</t>
  </si>
  <si>
    <t>I п. - ремонт подъезда</t>
  </si>
  <si>
    <t>ремонт малых архитектурных форм на детской площадке</t>
  </si>
  <si>
    <t>дезинсекция подвального помещения - рассыпана отрава от блох (фенаксин - 4 шт.)</t>
  </si>
  <si>
    <t>II п. - ремонт подъезда</t>
  </si>
  <si>
    <t>III, IV п. - ремонт подъездов</t>
  </si>
  <si>
    <t xml:space="preserve">подвал - замена дискового затвора d 80 мм. - 2 шт. (выходящая подача и обратка).  </t>
  </si>
  <si>
    <t>кв. № 21 - прочистка вентиляции</t>
  </si>
  <si>
    <t>II, IV п. - закрыты межэтажные эл. щиты (проушины, саморезы)</t>
  </si>
  <si>
    <t>кв. № 36 - вызов аварийной службы</t>
  </si>
  <si>
    <t>привезение земля - 3,3т.</t>
  </si>
  <si>
    <t>частичный ремонт кровли (шифер - 6 лист., гвозди)</t>
  </si>
  <si>
    <t xml:space="preserve">IVп. 5 эт. - замена эл. лампочки 40Вт - 1 шт. </t>
  </si>
  <si>
    <t xml:space="preserve">IV п. 2 эт. - замена ТСК - 1 шт., эл. лампочки 40Вт - 1 шт. </t>
  </si>
  <si>
    <t>детская площадка - волейбольная сетка</t>
  </si>
  <si>
    <t xml:space="preserve">I п. 3 эт. - замена ТСК - 1 шт. </t>
  </si>
  <si>
    <t>прочистка дороги от снега вдоль дома и подъезд к контейнерам (погрузчиком 2 час. 58 мин.)</t>
  </si>
  <si>
    <t xml:space="preserve">IIп. 3 эт. (кв. № 15, 16) - переподключение эл. счетчиков (провод - 1м.) </t>
  </si>
  <si>
    <t xml:space="preserve">подвал - установлен хомут d 50 мм. - 1 шт. </t>
  </si>
  <si>
    <t>I, II, III, IVп. тамбур - на пол положен ковролин (резиновые коврики) - 4 шт.</t>
  </si>
  <si>
    <t xml:space="preserve">IVп. - ремонт двери в подвал (монт. пена - 1 бал.) </t>
  </si>
  <si>
    <t xml:space="preserve">IVп. подвал - дезинсекция (белизна - 2 бут.) </t>
  </si>
  <si>
    <t>укрепление металлических листов на кровле</t>
  </si>
  <si>
    <t xml:space="preserve">IV п. 4 эт. - замена ТСК - 1 шт. </t>
  </si>
  <si>
    <t>прочистка дороги от снега вдоль дома и подъезд к контейнерам (погрузчиком 1 час. 20 мин.)</t>
  </si>
  <si>
    <t>окрашивание малых архитектурных форм на детской площадке</t>
  </si>
  <si>
    <t>ремонт малых архитектурных форм на детс. площадке</t>
  </si>
  <si>
    <t>переходящий остаток на 2020 год</t>
  </si>
  <si>
    <t xml:space="preserve">                                                                                                          Отчёт за 2019 г.                                                                                                                                                                                                                                                   </t>
  </si>
  <si>
    <t>2019 г.</t>
  </si>
  <si>
    <t xml:space="preserve">переходящий остаток с 2018 года                                                   </t>
  </si>
  <si>
    <t xml:space="preserve">подвал - установка навесного замка - 1 шт. </t>
  </si>
  <si>
    <t>авария на т/трассе, вызов после работы</t>
  </si>
  <si>
    <t>сброс снега и наледи с кровли</t>
  </si>
  <si>
    <t>на слуховом окне замена шифера - 0,5 листа</t>
  </si>
  <si>
    <t xml:space="preserve">подвал - замена эл. лампочки 40Вт. - 2 шт. </t>
  </si>
  <si>
    <t>подвал - замена шар. кранов d 15 мм - 2 шт, d 20 - 8 шт., соединение d 20 мм. - 2шт.</t>
  </si>
  <si>
    <t>авария на т/трассе, вызов в выходной день</t>
  </si>
  <si>
    <t>демонтаж елки, очистка снега от подъездов после погрузчика</t>
  </si>
  <si>
    <t>4п. - укреплена дверь в подвал (сварочные работы)</t>
  </si>
  <si>
    <t>благоустройство придомовой территории</t>
  </si>
  <si>
    <t xml:space="preserve">III п. 3 эт. - замена ТСК - 1 шт., эл. лампочки 40Вт - 1 шт. </t>
  </si>
  <si>
    <t>покраска урн (материалы), благоустройство придомовой территории</t>
  </si>
  <si>
    <t>детская площадка - баскетбольная и футбольная сетки, баскетбольное кольцо</t>
  </si>
  <si>
    <t>кв. № 19,48 - вызов аварийной службы - 2 заявки</t>
  </si>
  <si>
    <t>благоустройство придомовой территории, окраска мусорных урн</t>
  </si>
  <si>
    <t>4п. - дезинсекция подвального помещения - рассыпана хлорка - 1 кг.</t>
  </si>
  <si>
    <t>благоустройство придомовой территории, окраска поребрика</t>
  </si>
  <si>
    <t>поверка ОДПУ ХВС</t>
  </si>
  <si>
    <t>изготовление, доставка, установка и окраска футбольных ворот на детской площадке</t>
  </si>
  <si>
    <t>окраска контейнеров - 4 шт. и площадки под ними - 1 шт.</t>
  </si>
  <si>
    <t>привозка песка (25т.) на детскую площадку</t>
  </si>
  <si>
    <t>кв. № 38 - вызов аварийной службы</t>
  </si>
  <si>
    <t>кв. № 38 - вызов после работы (установка перемычки на п/сушителе)</t>
  </si>
  <si>
    <t>кв. № 35 - вызов аварийной службы</t>
  </si>
  <si>
    <t>кв. № 9 - в чердаке запенено монтажной пеной - 0.5 бал.</t>
  </si>
  <si>
    <t xml:space="preserve">II п. 3 эт. - замена ТСК - 1 шт. </t>
  </si>
  <si>
    <t>кв. № 22, 24, 27 - замена стояков отопления</t>
  </si>
  <si>
    <t>кв. № 22, 24, 27 - вызов после работы</t>
  </si>
  <si>
    <t xml:space="preserve">4п. 2эт. - замена  эл. лампочки 40Вт - 1 шт. </t>
  </si>
  <si>
    <t>погрузчик изготовление горки (1 час.)</t>
  </si>
  <si>
    <t>прочистка подъезда к контейнерам от снега (погрузчик 9 мин.)</t>
  </si>
  <si>
    <t>изготовление и заливка водой снежной горки</t>
  </si>
  <si>
    <t>очистка снега с подъездных козырьков - 4 шт.</t>
  </si>
  <si>
    <t>кв. № 17, 43 - вызов аварийной службы</t>
  </si>
  <si>
    <r>
      <t>очистка кровли от снега и наледи (60 м</t>
    </r>
    <r>
      <rPr>
        <sz val="9"/>
        <rFont val="Calibri"/>
        <family val="2"/>
      </rPr>
      <t>²</t>
    </r>
    <r>
      <rPr>
        <sz val="9"/>
        <rFont val="Arial Cyr"/>
        <family val="0"/>
      </rPr>
      <t>)</t>
    </r>
  </si>
  <si>
    <t>подвал - на плети отопления устан. хомут d 50 мм. - 1 шт.</t>
  </si>
  <si>
    <t xml:space="preserve">кв. № 14 - вызов аварийной службы - 2 заявки </t>
  </si>
  <si>
    <t>установка урн (анкерный болт)</t>
  </si>
  <si>
    <t>кв. № 48 - вызов аварийной службы - 1 заявка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</si>
</sst>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 Cyr"/>
      <family val="0"/>
    </font>
    <font>
      <sz val="10"/>
      <color indexed="30"/>
      <name val="Arial Cyr"/>
      <family val="0"/>
    </font>
    <font>
      <b/>
      <sz val="9"/>
      <color indexed="36"/>
      <name val="Arial Cyr"/>
      <family val="0"/>
    </font>
    <font>
      <sz val="9"/>
      <color indexed="36"/>
      <name val="Arial Cyr"/>
      <family val="0"/>
    </font>
    <font>
      <sz val="8"/>
      <color indexed="36"/>
      <name val="Arial Cyr"/>
      <family val="0"/>
    </font>
    <font>
      <sz val="10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  <font>
      <sz val="8"/>
      <color rgb="FF0070C0"/>
      <name val="Arial Cyr"/>
      <family val="0"/>
    </font>
    <font>
      <sz val="10"/>
      <color rgb="FF0070C0"/>
      <name val="Arial Cyr"/>
      <family val="0"/>
    </font>
    <font>
      <b/>
      <sz val="9"/>
      <color rgb="FF7030A0"/>
      <name val="Arial Cyr"/>
      <family val="0"/>
    </font>
    <font>
      <sz val="9"/>
      <color rgb="FF7030A0"/>
      <name val="Arial Cyr"/>
      <family val="0"/>
    </font>
    <font>
      <sz val="8"/>
      <color rgb="FF7030A0"/>
      <name val="Arial Cyr"/>
      <family val="0"/>
    </font>
    <font>
      <sz val="10"/>
      <color rgb="FF7030A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horizontal="left" vertical="top"/>
      <protection/>
    </xf>
    <xf numFmtId="0" fontId="43" fillId="0" borderId="0">
      <alignment horizontal="left" vertical="top"/>
      <protection/>
    </xf>
    <xf numFmtId="0" fontId="44" fillId="0" borderId="0">
      <alignment horizontal="right" vertical="top"/>
      <protection/>
    </xf>
    <xf numFmtId="0" fontId="43" fillId="0" borderId="0">
      <alignment horizontal="right" vertical="top"/>
      <protection/>
    </xf>
    <xf numFmtId="0" fontId="44" fillId="0" borderId="0">
      <alignment horizontal="right" vertical="top"/>
      <protection/>
    </xf>
    <xf numFmtId="0" fontId="42" fillId="0" borderId="0">
      <alignment horizontal="left" vertical="top"/>
      <protection/>
    </xf>
    <xf numFmtId="0" fontId="43" fillId="0" borderId="0">
      <alignment horizontal="center" vertical="center"/>
      <protection/>
    </xf>
    <xf numFmtId="0" fontId="43" fillId="0" borderId="0">
      <alignment horizontal="center" vertical="top"/>
      <protection/>
    </xf>
    <xf numFmtId="0" fontId="43" fillId="0" borderId="0">
      <alignment horizontal="center" vertical="top"/>
      <protection/>
    </xf>
    <xf numFmtId="0" fontId="45" fillId="0" borderId="0">
      <alignment horizontal="left" vertical="top"/>
      <protection/>
    </xf>
    <xf numFmtId="0" fontId="43" fillId="0" borderId="0">
      <alignment horizontal="left" vertical="top"/>
      <protection/>
    </xf>
    <xf numFmtId="0" fontId="43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2" fontId="5" fillId="0" borderId="25" xfId="0" applyNumberFormat="1" applyFont="1" applyBorder="1" applyAlignment="1">
      <alignment horizontal="right"/>
    </xf>
    <xf numFmtId="2" fontId="1" fillId="0" borderId="26" xfId="0" applyNumberFormat="1" applyFont="1" applyBorder="1" applyAlignment="1">
      <alignment horizontal="right"/>
    </xf>
    <xf numFmtId="2" fontId="1" fillId="33" borderId="14" xfId="0" applyNumberFormat="1" applyFont="1" applyFill="1" applyBorder="1" applyAlignment="1">
      <alignment/>
    </xf>
    <xf numFmtId="2" fontId="1" fillId="34" borderId="14" xfId="0" applyNumberFormat="1" applyFont="1" applyFill="1" applyBorder="1" applyAlignment="1">
      <alignment/>
    </xf>
    <xf numFmtId="2" fontId="5" fillId="0" borderId="27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18" xfId="0" applyNumberFormat="1" applyFont="1" applyBorder="1" applyAlignment="1">
      <alignment horizontal="right"/>
    </xf>
    <xf numFmtId="2" fontId="5" fillId="0" borderId="14" xfId="0" applyNumberFormat="1" applyFont="1" applyBorder="1" applyAlignment="1">
      <alignment horizontal="right"/>
    </xf>
    <xf numFmtId="2" fontId="4" fillId="35" borderId="17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1" fillId="0" borderId="17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0" fontId="4" fillId="0" borderId="38" xfId="0" applyFont="1" applyBorder="1" applyAlignment="1">
      <alignment horizontal="right" vertical="center"/>
    </xf>
    <xf numFmtId="2" fontId="2" fillId="0" borderId="39" xfId="0" applyNumberFormat="1" applyFont="1" applyBorder="1" applyAlignment="1">
      <alignment/>
    </xf>
    <xf numFmtId="2" fontId="2" fillId="0" borderId="40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0" fontId="4" fillId="0" borderId="24" xfId="0" applyFont="1" applyBorder="1" applyAlignment="1">
      <alignment horizontal="right" vertical="center"/>
    </xf>
    <xf numFmtId="2" fontId="62" fillId="0" borderId="28" xfId="0" applyNumberFormat="1" applyFont="1" applyBorder="1" applyAlignment="1">
      <alignment horizontal="right"/>
    </xf>
    <xf numFmtId="2" fontId="62" fillId="0" borderId="32" xfId="0" applyNumberFormat="1" applyFont="1" applyBorder="1" applyAlignment="1">
      <alignment horizontal="right"/>
    </xf>
    <xf numFmtId="2" fontId="62" fillId="0" borderId="0" xfId="0" applyNumberFormat="1" applyFont="1" applyBorder="1" applyAlignment="1">
      <alignment horizontal="right"/>
    </xf>
    <xf numFmtId="2" fontId="62" fillId="0" borderId="34" xfId="0" applyNumberFormat="1" applyFont="1" applyBorder="1" applyAlignment="1">
      <alignment horizontal="right"/>
    </xf>
    <xf numFmtId="2" fontId="63" fillId="0" borderId="0" xfId="0" applyNumberFormat="1" applyFont="1" applyBorder="1" applyAlignment="1">
      <alignment horizontal="right"/>
    </xf>
    <xf numFmtId="2" fontId="63" fillId="0" borderId="42" xfId="0" applyNumberFormat="1" applyFont="1" applyBorder="1" applyAlignment="1">
      <alignment horizontal="right"/>
    </xf>
    <xf numFmtId="2" fontId="63" fillId="0" borderId="34" xfId="0" applyNumberFormat="1" applyFont="1" applyBorder="1" applyAlignment="1">
      <alignment horizontal="right"/>
    </xf>
    <xf numFmtId="2" fontId="63" fillId="0" borderId="42" xfId="0" applyNumberFormat="1" applyFont="1" applyBorder="1" applyAlignment="1">
      <alignment horizontal="left" wrapText="1"/>
    </xf>
    <xf numFmtId="2" fontId="63" fillId="0" borderId="43" xfId="0" applyNumberFormat="1" applyFont="1" applyBorder="1" applyAlignment="1">
      <alignment horizontal="left" wrapText="1"/>
    </xf>
    <xf numFmtId="2" fontId="63" fillId="0" borderId="43" xfId="0" applyNumberFormat="1" applyFont="1" applyBorder="1" applyAlignment="1">
      <alignment horizontal="right"/>
    </xf>
    <xf numFmtId="2" fontId="64" fillId="0" borderId="33" xfId="0" applyNumberFormat="1" applyFont="1" applyBorder="1" applyAlignment="1">
      <alignment horizontal="right"/>
    </xf>
    <xf numFmtId="2" fontId="64" fillId="0" borderId="0" xfId="0" applyNumberFormat="1" applyFont="1" applyBorder="1" applyAlignment="1">
      <alignment horizontal="right"/>
    </xf>
    <xf numFmtId="2" fontId="64" fillId="0" borderId="35" xfId="0" applyNumberFormat="1" applyFont="1" applyBorder="1" applyAlignment="1">
      <alignment horizontal="right"/>
    </xf>
    <xf numFmtId="2" fontId="64" fillId="0" borderId="42" xfId="0" applyNumberFormat="1" applyFont="1" applyBorder="1" applyAlignment="1">
      <alignment horizontal="right"/>
    </xf>
    <xf numFmtId="0" fontId="4" fillId="0" borderId="44" xfId="0" applyFont="1" applyBorder="1" applyAlignment="1">
      <alignment horizontal="left" wrapText="1"/>
    </xf>
    <xf numFmtId="0" fontId="0" fillId="0" borderId="45" xfId="0" applyFont="1" applyBorder="1" applyAlignment="1">
      <alignment vertical="center"/>
    </xf>
    <xf numFmtId="0" fontId="4" fillId="0" borderId="45" xfId="0" applyFont="1" applyBorder="1" applyAlignment="1">
      <alignment horizontal="right" vertical="center"/>
    </xf>
    <xf numFmtId="2" fontId="4" fillId="0" borderId="28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2" fillId="0" borderId="33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35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0" fontId="4" fillId="36" borderId="38" xfId="0" applyFont="1" applyFill="1" applyBorder="1" applyAlignment="1">
      <alignment horizontal="right" vertical="center"/>
    </xf>
    <xf numFmtId="0" fontId="4" fillId="36" borderId="44" xfId="0" applyFont="1" applyFill="1" applyBorder="1" applyAlignment="1">
      <alignment horizontal="left" wrapText="1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horizontal="left" wrapText="1"/>
    </xf>
    <xf numFmtId="0" fontId="4" fillId="36" borderId="13" xfId="0" applyFont="1" applyFill="1" applyBorder="1" applyAlignment="1">
      <alignment horizontal="right" vertical="center"/>
    </xf>
    <xf numFmtId="0" fontId="4" fillId="36" borderId="24" xfId="0" applyFont="1" applyFill="1" applyBorder="1" applyAlignment="1">
      <alignment horizontal="right" vertical="center"/>
    </xf>
    <xf numFmtId="2" fontId="64" fillId="0" borderId="34" xfId="0" applyNumberFormat="1" applyFont="1" applyBorder="1" applyAlignment="1">
      <alignment horizontal="right"/>
    </xf>
    <xf numFmtId="2" fontId="64" fillId="0" borderId="43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43" xfId="0" applyNumberFormat="1" applyFont="1" applyBorder="1" applyAlignment="1">
      <alignment horizontal="right"/>
    </xf>
    <xf numFmtId="0" fontId="4" fillId="0" borderId="43" xfId="0" applyFont="1" applyBorder="1" applyAlignment="1">
      <alignment horizontal="left" wrapText="1"/>
    </xf>
    <xf numFmtId="2" fontId="65" fillId="0" borderId="34" xfId="0" applyNumberFormat="1" applyFont="1" applyBorder="1" applyAlignment="1">
      <alignment/>
    </xf>
    <xf numFmtId="2" fontId="2" fillId="0" borderId="34" xfId="0" applyNumberFormat="1" applyFont="1" applyBorder="1" applyAlignment="1">
      <alignment horizontal="right"/>
    </xf>
    <xf numFmtId="2" fontId="2" fillId="0" borderId="43" xfId="0" applyNumberFormat="1" applyFont="1" applyBorder="1" applyAlignment="1">
      <alignment horizontal="right"/>
    </xf>
    <xf numFmtId="2" fontId="4" fillId="0" borderId="38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2" fontId="5" fillId="0" borderId="49" xfId="0" applyNumberFormat="1" applyFont="1" applyBorder="1" applyAlignment="1">
      <alignment horizontal="right"/>
    </xf>
    <xf numFmtId="0" fontId="5" fillId="34" borderId="14" xfId="0" applyFont="1" applyFill="1" applyBorder="1" applyAlignment="1">
      <alignment wrapText="1"/>
    </xf>
    <xf numFmtId="0" fontId="4" fillId="0" borderId="13" xfId="0" applyFont="1" applyBorder="1" applyAlignment="1">
      <alignment horizontal="right" vertical="center"/>
    </xf>
    <xf numFmtId="0" fontId="4" fillId="0" borderId="50" xfId="0" applyFont="1" applyBorder="1" applyAlignment="1">
      <alignment horizontal="left" wrapText="1"/>
    </xf>
    <xf numFmtId="2" fontId="5" fillId="0" borderId="51" xfId="0" applyNumberFormat="1" applyFont="1" applyBorder="1" applyAlignment="1">
      <alignment horizontal="right"/>
    </xf>
    <xf numFmtId="0" fontId="4" fillId="0" borderId="42" xfId="0" applyFont="1" applyBorder="1" applyAlignment="1">
      <alignment horizontal="left" wrapText="1"/>
    </xf>
    <xf numFmtId="0" fontId="4" fillId="36" borderId="45" xfId="0" applyFont="1" applyFill="1" applyBorder="1" applyAlignment="1">
      <alignment horizontal="right" vertical="center"/>
    </xf>
    <xf numFmtId="0" fontId="4" fillId="0" borderId="38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36" borderId="24" xfId="0" applyFont="1" applyFill="1" applyBorder="1" applyAlignment="1">
      <alignment horizontal="left" wrapText="1"/>
    </xf>
    <xf numFmtId="0" fontId="4" fillId="36" borderId="38" xfId="0" applyNumberFormat="1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 vertical="center"/>
    </xf>
    <xf numFmtId="0" fontId="0" fillId="0" borderId="46" xfId="0" applyNumberFormat="1" applyFont="1" applyBorder="1" applyAlignment="1">
      <alignment vertical="center"/>
    </xf>
    <xf numFmtId="2" fontId="4" fillId="0" borderId="37" xfId="0" applyNumberFormat="1" applyFont="1" applyBorder="1" applyAlignment="1">
      <alignment vertical="center"/>
    </xf>
    <xf numFmtId="0" fontId="4" fillId="36" borderId="24" xfId="0" applyNumberFormat="1" applyFont="1" applyFill="1" applyBorder="1" applyAlignment="1">
      <alignment vertical="center"/>
    </xf>
    <xf numFmtId="0" fontId="4" fillId="36" borderId="46" xfId="0" applyFont="1" applyFill="1" applyBorder="1" applyAlignment="1">
      <alignment horizontal="right" vertical="center"/>
    </xf>
    <xf numFmtId="0" fontId="4" fillId="0" borderId="38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left" wrapText="1"/>
    </xf>
    <xf numFmtId="2" fontId="63" fillId="0" borderId="18" xfId="0" applyNumberFormat="1" applyFont="1" applyBorder="1" applyAlignment="1">
      <alignment horizontal="left" wrapText="1"/>
    </xf>
    <xf numFmtId="2" fontId="63" fillId="0" borderId="27" xfId="0" applyNumberFormat="1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36" borderId="14" xfId="0" applyFont="1" applyFill="1" applyBorder="1" applyAlignment="1">
      <alignment horizontal="right" vertical="center"/>
    </xf>
    <xf numFmtId="2" fontId="66" fillId="0" borderId="31" xfId="0" applyNumberFormat="1" applyFont="1" applyBorder="1" applyAlignment="1">
      <alignment horizontal="right"/>
    </xf>
    <xf numFmtId="2" fontId="66" fillId="0" borderId="31" xfId="0" applyNumberFormat="1" applyFont="1" applyBorder="1" applyAlignment="1">
      <alignment/>
    </xf>
    <xf numFmtId="2" fontId="66" fillId="0" borderId="28" xfId="0" applyNumberFormat="1" applyFont="1" applyBorder="1" applyAlignment="1">
      <alignment horizontal="right"/>
    </xf>
    <xf numFmtId="2" fontId="66" fillId="0" borderId="32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/>
    </xf>
    <xf numFmtId="2" fontId="66" fillId="0" borderId="0" xfId="0" applyNumberFormat="1" applyFont="1" applyBorder="1" applyAlignment="1">
      <alignment horizontal="right"/>
    </xf>
    <xf numFmtId="2" fontId="66" fillId="0" borderId="34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 horizontal="right"/>
    </xf>
    <xf numFmtId="2" fontId="67" fillId="0" borderId="33" xfId="0" applyNumberFormat="1" applyFont="1" applyBorder="1" applyAlignment="1">
      <alignment horizontal="right"/>
    </xf>
    <xf numFmtId="2" fontId="67" fillId="0" borderId="0" xfId="0" applyNumberFormat="1" applyFont="1" applyBorder="1" applyAlignment="1">
      <alignment horizontal="right"/>
    </xf>
    <xf numFmtId="2" fontId="67" fillId="0" borderId="34" xfId="0" applyNumberFormat="1" applyFont="1" applyBorder="1" applyAlignment="1">
      <alignment horizontal="right"/>
    </xf>
    <xf numFmtId="2" fontId="67" fillId="0" borderId="35" xfId="0" applyNumberFormat="1" applyFont="1" applyBorder="1" applyAlignment="1">
      <alignment horizontal="right"/>
    </xf>
    <xf numFmtId="2" fontId="67" fillId="0" borderId="42" xfId="0" applyNumberFormat="1" applyFont="1" applyBorder="1" applyAlignment="1">
      <alignment horizontal="right"/>
    </xf>
    <xf numFmtId="2" fontId="67" fillId="0" borderId="43" xfId="0" applyNumberFormat="1" applyFont="1" applyBorder="1" applyAlignment="1">
      <alignment horizontal="right"/>
    </xf>
    <xf numFmtId="2" fontId="67" fillId="0" borderId="28" xfId="0" applyNumberFormat="1" applyFont="1" applyBorder="1" applyAlignment="1">
      <alignment horizontal="right"/>
    </xf>
    <xf numFmtId="2" fontId="68" fillId="0" borderId="33" xfId="0" applyNumberFormat="1" applyFont="1" applyBorder="1" applyAlignment="1">
      <alignment horizontal="right"/>
    </xf>
    <xf numFmtId="2" fontId="68" fillId="0" borderId="0" xfId="0" applyNumberFormat="1" applyFont="1" applyBorder="1" applyAlignment="1">
      <alignment horizontal="right"/>
    </xf>
    <xf numFmtId="2" fontId="68" fillId="0" borderId="34" xfId="0" applyNumberFormat="1" applyFont="1" applyBorder="1" applyAlignment="1">
      <alignment horizontal="right"/>
    </xf>
    <xf numFmtId="2" fontId="68" fillId="0" borderId="35" xfId="0" applyNumberFormat="1" applyFont="1" applyBorder="1" applyAlignment="1">
      <alignment horizontal="right"/>
    </xf>
    <xf numFmtId="2" fontId="68" fillId="0" borderId="42" xfId="0" applyNumberFormat="1" applyFont="1" applyBorder="1" applyAlignment="1">
      <alignment horizontal="right"/>
    </xf>
    <xf numFmtId="2" fontId="67" fillId="0" borderId="42" xfId="0" applyNumberFormat="1" applyFont="1" applyBorder="1" applyAlignment="1">
      <alignment horizontal="left" wrapText="1"/>
    </xf>
    <xf numFmtId="2" fontId="67" fillId="0" borderId="43" xfId="0" applyNumberFormat="1" applyFont="1" applyBorder="1" applyAlignment="1">
      <alignment horizontal="left" wrapText="1"/>
    </xf>
    <xf numFmtId="2" fontId="66" fillId="0" borderId="0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 horizontal="right"/>
    </xf>
    <xf numFmtId="2" fontId="66" fillId="0" borderId="34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 horizontal="right"/>
    </xf>
    <xf numFmtId="2" fontId="66" fillId="0" borderId="34" xfId="0" applyNumberFormat="1" applyFont="1" applyBorder="1" applyAlignment="1">
      <alignment horizontal="right"/>
    </xf>
    <xf numFmtId="0" fontId="4" fillId="36" borderId="38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left" wrapText="1"/>
    </xf>
    <xf numFmtId="2" fontId="66" fillId="0" borderId="28" xfId="0" applyNumberFormat="1" applyFont="1" applyBorder="1" applyAlignment="1">
      <alignment horizontal="right"/>
    </xf>
    <xf numFmtId="2" fontId="66" fillId="0" borderId="32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2" fontId="66" fillId="0" borderId="34" xfId="0" applyNumberFormat="1" applyFont="1" applyBorder="1" applyAlignment="1">
      <alignment horizontal="right"/>
    </xf>
    <xf numFmtId="2" fontId="67" fillId="0" borderId="33" xfId="0" applyNumberFormat="1" applyFont="1" applyBorder="1" applyAlignment="1">
      <alignment horizontal="right"/>
    </xf>
    <xf numFmtId="2" fontId="67" fillId="0" borderId="0" xfId="0" applyNumberFormat="1" applyFont="1" applyBorder="1" applyAlignment="1">
      <alignment horizontal="right"/>
    </xf>
    <xf numFmtId="2" fontId="67" fillId="0" borderId="34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/>
    </xf>
    <xf numFmtId="2" fontId="67" fillId="0" borderId="35" xfId="0" applyNumberFormat="1" applyFont="1" applyBorder="1" applyAlignment="1">
      <alignment horizontal="right"/>
    </xf>
    <xf numFmtId="2" fontId="67" fillId="0" borderId="42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 horizontal="right"/>
    </xf>
    <xf numFmtId="2" fontId="66" fillId="0" borderId="31" xfId="0" applyNumberFormat="1" applyFont="1" applyBorder="1" applyAlignment="1">
      <alignment horizontal="right"/>
    </xf>
    <xf numFmtId="2" fontId="69" fillId="0" borderId="43" xfId="0" applyNumberFormat="1" applyFont="1" applyBorder="1" applyAlignment="1">
      <alignment/>
    </xf>
    <xf numFmtId="2" fontId="66" fillId="0" borderId="0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 horizontal="right"/>
    </xf>
    <xf numFmtId="2" fontId="66" fillId="0" borderId="34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/>
    </xf>
    <xf numFmtId="2" fontId="67" fillId="0" borderId="0" xfId="0" applyNumberFormat="1" applyFont="1" applyBorder="1" applyAlignment="1">
      <alignment horizontal="right"/>
    </xf>
    <xf numFmtId="0" fontId="7" fillId="0" borderId="25" xfId="37" applyFont="1" applyBorder="1" applyAlignment="1" quotePrefix="1">
      <alignment horizontal="right" vertical="center" wrapText="1"/>
      <protection/>
    </xf>
    <xf numFmtId="2" fontId="66" fillId="0" borderId="0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 horizontal="right"/>
    </xf>
    <xf numFmtId="2" fontId="66" fillId="0" borderId="34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/>
    </xf>
    <xf numFmtId="2" fontId="67" fillId="0" borderId="0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2" fontId="66" fillId="0" borderId="34" xfId="0" applyNumberFormat="1" applyFont="1" applyBorder="1" applyAlignment="1">
      <alignment horizontal="right"/>
    </xf>
    <xf numFmtId="2" fontId="67" fillId="0" borderId="0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/>
    </xf>
    <xf numFmtId="2" fontId="66" fillId="0" borderId="33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 horizontal="right"/>
    </xf>
    <xf numFmtId="2" fontId="66" fillId="0" borderId="34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/>
    </xf>
    <xf numFmtId="2" fontId="67" fillId="0" borderId="0" xfId="0" applyNumberFormat="1" applyFont="1" applyBorder="1" applyAlignment="1">
      <alignment horizontal="right"/>
    </xf>
    <xf numFmtId="2" fontId="66" fillId="0" borderId="0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 horizontal="right"/>
    </xf>
    <xf numFmtId="2" fontId="66" fillId="0" borderId="34" xfId="0" applyNumberFormat="1" applyFont="1" applyBorder="1" applyAlignment="1">
      <alignment horizontal="right"/>
    </xf>
    <xf numFmtId="2" fontId="66" fillId="0" borderId="33" xfId="0" applyNumberFormat="1" applyFont="1" applyBorder="1" applyAlignment="1">
      <alignment/>
    </xf>
    <xf numFmtId="2" fontId="67" fillId="0" borderId="33" xfId="0" applyNumberFormat="1" applyFont="1" applyBorder="1" applyAlignment="1">
      <alignment horizontal="right"/>
    </xf>
    <xf numFmtId="2" fontId="67" fillId="0" borderId="0" xfId="0" applyNumberFormat="1" applyFont="1" applyBorder="1" applyAlignment="1">
      <alignment horizontal="right"/>
    </xf>
    <xf numFmtId="2" fontId="67" fillId="0" borderId="34" xfId="0" applyNumberFormat="1" applyFont="1" applyBorder="1" applyAlignment="1">
      <alignment horizontal="right"/>
    </xf>
    <xf numFmtId="2" fontId="68" fillId="0" borderId="33" xfId="0" applyNumberFormat="1" applyFont="1" applyBorder="1" applyAlignment="1">
      <alignment horizontal="right"/>
    </xf>
    <xf numFmtId="2" fontId="68" fillId="0" borderId="0" xfId="0" applyNumberFormat="1" applyFont="1" applyBorder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2" fontId="4" fillId="36" borderId="37" xfId="0" applyNumberFormat="1" applyFont="1" applyFill="1" applyBorder="1" applyAlignment="1">
      <alignment/>
    </xf>
    <xf numFmtId="2" fontId="4" fillId="36" borderId="38" xfId="0" applyNumberFormat="1" applyFont="1" applyFill="1" applyBorder="1" applyAlignment="1">
      <alignment vertical="center"/>
    </xf>
    <xf numFmtId="0" fontId="4" fillId="36" borderId="45" xfId="0" applyFont="1" applyFill="1" applyBorder="1" applyAlignment="1">
      <alignment vertical="center"/>
    </xf>
    <xf numFmtId="0" fontId="4" fillId="36" borderId="38" xfId="0" applyNumberFormat="1" applyFont="1" applyFill="1" applyBorder="1" applyAlignment="1">
      <alignment/>
    </xf>
    <xf numFmtId="0" fontId="4" fillId="36" borderId="46" xfId="0" applyNumberFormat="1" applyFont="1" applyFill="1" applyBorder="1" applyAlignment="1">
      <alignment/>
    </xf>
    <xf numFmtId="2" fontId="4" fillId="36" borderId="24" xfId="0" applyNumberFormat="1" applyFont="1" applyFill="1" applyBorder="1" applyAlignment="1">
      <alignment vertical="center"/>
    </xf>
    <xf numFmtId="0" fontId="4" fillId="36" borderId="22" xfId="0" applyFont="1" applyFill="1" applyBorder="1" applyAlignment="1">
      <alignment horizontal="left" wrapText="1"/>
    </xf>
    <xf numFmtId="3" fontId="4" fillId="36" borderId="13" xfId="0" applyNumberFormat="1" applyFont="1" applyFill="1" applyBorder="1" applyAlignment="1">
      <alignment horizontal="right" vertical="center"/>
    </xf>
    <xf numFmtId="3" fontId="4" fillId="36" borderId="38" xfId="0" applyNumberFormat="1" applyFont="1" applyFill="1" applyBorder="1" applyAlignment="1">
      <alignment vertical="center"/>
    </xf>
    <xf numFmtId="0" fontId="4" fillId="36" borderId="47" xfId="0" applyFont="1" applyFill="1" applyBorder="1" applyAlignment="1">
      <alignment horizontal="left" vertical="center" wrapText="1"/>
    </xf>
    <xf numFmtId="2" fontId="7" fillId="0" borderId="25" xfId="44" applyNumberFormat="1" applyFont="1" applyBorder="1" applyAlignment="1">
      <alignment horizontal="right" vertical="top" wrapText="1"/>
      <protection/>
    </xf>
    <xf numFmtId="2" fontId="5" fillId="0" borderId="52" xfId="0" applyNumberFormat="1" applyFont="1" applyBorder="1" applyAlignment="1">
      <alignment horizontal="right"/>
    </xf>
    <xf numFmtId="0" fontId="4" fillId="36" borderId="24" xfId="0" applyFont="1" applyFill="1" applyBorder="1" applyAlignment="1">
      <alignment horizontal="left" wrapText="1"/>
    </xf>
    <xf numFmtId="0" fontId="4" fillId="36" borderId="44" xfId="0" applyFont="1" applyFill="1" applyBorder="1" applyAlignment="1">
      <alignment horizontal="left" wrapText="1"/>
    </xf>
    <xf numFmtId="0" fontId="4" fillId="36" borderId="38" xfId="0" applyNumberFormat="1" applyFont="1" applyFill="1" applyBorder="1" applyAlignment="1">
      <alignment vertical="center"/>
    </xf>
    <xf numFmtId="0" fontId="4" fillId="36" borderId="38" xfId="0" applyFont="1" applyFill="1" applyBorder="1" applyAlignment="1">
      <alignment horizontal="right" vertical="center"/>
    </xf>
    <xf numFmtId="0" fontId="4" fillId="36" borderId="13" xfId="0" applyNumberFormat="1" applyFont="1" applyFill="1" applyBorder="1" applyAlignment="1">
      <alignment vertical="center"/>
    </xf>
    <xf numFmtId="0" fontId="4" fillId="36" borderId="22" xfId="0" applyFont="1" applyFill="1" applyBorder="1" applyAlignment="1">
      <alignment horizontal="left" wrapText="1"/>
    </xf>
    <xf numFmtId="0" fontId="4" fillId="36" borderId="20" xfId="0" applyFont="1" applyFill="1" applyBorder="1" applyAlignment="1">
      <alignment horizontal="left" wrapText="1"/>
    </xf>
    <xf numFmtId="0" fontId="4" fillId="36" borderId="47" xfId="0" applyFont="1" applyFill="1" applyBorder="1" applyAlignment="1">
      <alignment horizontal="left" wrapText="1"/>
    </xf>
    <xf numFmtId="2" fontId="4" fillId="36" borderId="37" xfId="0" applyNumberFormat="1" applyFont="1" applyFill="1" applyBorder="1" applyAlignment="1">
      <alignment vertical="center"/>
    </xf>
    <xf numFmtId="2" fontId="4" fillId="36" borderId="38" xfId="0" applyNumberFormat="1" applyFont="1" applyFill="1" applyBorder="1" applyAlignment="1">
      <alignment vertical="center"/>
    </xf>
    <xf numFmtId="0" fontId="4" fillId="36" borderId="45" xfId="0" applyNumberFormat="1" applyFont="1" applyFill="1" applyBorder="1" applyAlignment="1">
      <alignment vertical="center"/>
    </xf>
    <xf numFmtId="0" fontId="8" fillId="36" borderId="24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" fontId="4" fillId="36" borderId="38" xfId="0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left" vertical="center" wrapText="1"/>
    </xf>
    <xf numFmtId="0" fontId="4" fillId="36" borderId="15" xfId="0" applyFont="1" applyFill="1" applyBorder="1" applyAlignment="1">
      <alignment horizontal="right" vertical="center"/>
    </xf>
    <xf numFmtId="0" fontId="4" fillId="0" borderId="34" xfId="0" applyFont="1" applyBorder="1" applyAlignment="1">
      <alignment horizontal="left" vertical="center" wrapText="1"/>
    </xf>
    <xf numFmtId="2" fontId="5" fillId="0" borderId="53" xfId="0" applyNumberFormat="1" applyFont="1" applyBorder="1" applyAlignment="1">
      <alignment/>
    </xf>
    <xf numFmtId="2" fontId="5" fillId="0" borderId="54" xfId="0" applyNumberFormat="1" applyFont="1" applyBorder="1" applyAlignment="1">
      <alignment horizontal="right"/>
    </xf>
    <xf numFmtId="2" fontId="4" fillId="0" borderId="55" xfId="0" applyNumberFormat="1" applyFont="1" applyBorder="1" applyAlignment="1">
      <alignment horizontal="right"/>
    </xf>
    <xf numFmtId="2" fontId="5" fillId="0" borderId="55" xfId="0" applyNumberFormat="1" applyFont="1" applyBorder="1" applyAlignment="1">
      <alignment horizontal="right"/>
    </xf>
    <xf numFmtId="2" fontId="67" fillId="0" borderId="35" xfId="0" applyNumberFormat="1" applyFont="1" applyBorder="1" applyAlignment="1">
      <alignment horizontal="left" wrapText="1"/>
    </xf>
    <xf numFmtId="0" fontId="4" fillId="36" borderId="43" xfId="0" applyFont="1" applyFill="1" applyBorder="1" applyAlignment="1">
      <alignment horizontal="right" vertical="center"/>
    </xf>
    <xf numFmtId="0" fontId="4" fillId="36" borderId="13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right" vertical="center"/>
    </xf>
    <xf numFmtId="0" fontId="4" fillId="36" borderId="24" xfId="0" applyFont="1" applyFill="1" applyBorder="1" applyAlignment="1">
      <alignment horizontal="left" wrapText="1"/>
    </xf>
    <xf numFmtId="0" fontId="4" fillId="36" borderId="24" xfId="0" applyFont="1" applyFill="1" applyBorder="1" applyAlignment="1">
      <alignment horizontal="left" wrapText="1"/>
    </xf>
    <xf numFmtId="0" fontId="4" fillId="36" borderId="44" xfId="0" applyFont="1" applyFill="1" applyBorder="1" applyAlignment="1">
      <alignment horizontal="left" wrapText="1"/>
    </xf>
    <xf numFmtId="0" fontId="4" fillId="36" borderId="38" xfId="0" applyNumberFormat="1" applyFont="1" applyFill="1" applyBorder="1" applyAlignment="1">
      <alignment vertical="center"/>
    </xf>
    <xf numFmtId="0" fontId="4" fillId="36" borderId="24" xfId="0" applyFont="1" applyFill="1" applyBorder="1" applyAlignment="1">
      <alignment horizontal="left" wrapText="1"/>
    </xf>
    <xf numFmtId="0" fontId="4" fillId="36" borderId="24" xfId="0" applyFont="1" applyFill="1" applyBorder="1" applyAlignment="1">
      <alignment horizontal="right" vertical="center"/>
    </xf>
    <xf numFmtId="0" fontId="4" fillId="36" borderId="38" xfId="0" applyNumberFormat="1" applyFont="1" applyFill="1" applyBorder="1" applyAlignment="1">
      <alignment vertical="center"/>
    </xf>
    <xf numFmtId="0" fontId="4" fillId="36" borderId="38" xfId="0" applyFont="1" applyFill="1" applyBorder="1" applyAlignment="1">
      <alignment horizontal="right" vertical="center"/>
    </xf>
    <xf numFmtId="0" fontId="4" fillId="36" borderId="21" xfId="0" applyFont="1" applyFill="1" applyBorder="1" applyAlignment="1">
      <alignment horizontal="left" wrapText="1"/>
    </xf>
    <xf numFmtId="0" fontId="4" fillId="36" borderId="24" xfId="0" applyFont="1" applyFill="1" applyBorder="1" applyAlignment="1">
      <alignment horizontal="left" wrapText="1"/>
    </xf>
    <xf numFmtId="0" fontId="4" fillId="36" borderId="24" xfId="0" applyFont="1" applyFill="1" applyBorder="1" applyAlignment="1">
      <alignment horizontal="right" vertical="center"/>
    </xf>
    <xf numFmtId="0" fontId="4" fillId="36" borderId="45" xfId="0" applyFont="1" applyFill="1" applyBorder="1" applyAlignment="1">
      <alignment horizontal="right" vertical="center"/>
    </xf>
    <xf numFmtId="0" fontId="4" fillId="36" borderId="38" xfId="0" applyFont="1" applyFill="1" applyBorder="1" applyAlignment="1">
      <alignment horizontal="right" vertical="center"/>
    </xf>
    <xf numFmtId="0" fontId="4" fillId="36" borderId="20" xfId="0" applyFont="1" applyFill="1" applyBorder="1" applyAlignment="1">
      <alignment horizontal="left" vertical="center" wrapText="1"/>
    </xf>
    <xf numFmtId="0" fontId="4" fillId="36" borderId="46" xfId="0" applyNumberFormat="1" applyFont="1" applyFill="1" applyBorder="1" applyAlignment="1">
      <alignment vertical="center"/>
    </xf>
    <xf numFmtId="2" fontId="66" fillId="0" borderId="35" xfId="0" applyNumberFormat="1" applyFont="1" applyBorder="1" applyAlignment="1">
      <alignment/>
    </xf>
    <xf numFmtId="2" fontId="66" fillId="0" borderId="42" xfId="0" applyNumberFormat="1" applyFont="1" applyBorder="1" applyAlignment="1">
      <alignment horizontal="right"/>
    </xf>
    <xf numFmtId="2" fontId="66" fillId="0" borderId="43" xfId="0" applyNumberFormat="1" applyFont="1" applyBorder="1" applyAlignment="1">
      <alignment horizontal="right"/>
    </xf>
    <xf numFmtId="2" fontId="66" fillId="0" borderId="35" xfId="0" applyNumberFormat="1" applyFont="1" applyBorder="1" applyAlignment="1">
      <alignment horizontal="right"/>
    </xf>
    <xf numFmtId="2" fontId="4" fillId="36" borderId="46" xfId="0" applyNumberFormat="1" applyFont="1" applyFill="1" applyBorder="1" applyAlignment="1">
      <alignment vertical="center"/>
    </xf>
    <xf numFmtId="2" fontId="4" fillId="35" borderId="14" xfId="0" applyNumberFormat="1" applyFont="1" applyFill="1" applyBorder="1" applyAlignment="1">
      <alignment/>
    </xf>
    <xf numFmtId="2" fontId="5" fillId="34" borderId="14" xfId="0" applyNumberFormat="1" applyFont="1" applyFill="1" applyBorder="1" applyAlignment="1">
      <alignment vertical="center" wrapText="1"/>
    </xf>
    <xf numFmtId="0" fontId="69" fillId="0" borderId="0" xfId="0" applyFont="1" applyAlignment="1">
      <alignment/>
    </xf>
    <xf numFmtId="0" fontId="67" fillId="0" borderId="17" xfId="0" applyFont="1" applyBorder="1" applyAlignment="1">
      <alignment/>
    </xf>
    <xf numFmtId="0" fontId="67" fillId="0" borderId="18" xfId="0" applyFont="1" applyBorder="1" applyAlignment="1">
      <alignment/>
    </xf>
    <xf numFmtId="49" fontId="66" fillId="0" borderId="19" xfId="0" applyNumberFormat="1" applyFont="1" applyBorder="1" applyAlignment="1">
      <alignment horizontal="left"/>
    </xf>
    <xf numFmtId="0" fontId="66" fillId="0" borderId="14" xfId="0" applyFont="1" applyBorder="1" applyAlignment="1">
      <alignment horizontal="right"/>
    </xf>
    <xf numFmtId="0" fontId="68" fillId="0" borderId="15" xfId="0" applyFont="1" applyBorder="1" applyAlignment="1">
      <alignment horizontal="center" vertical="center" wrapText="1"/>
    </xf>
    <xf numFmtId="2" fontId="68" fillId="0" borderId="39" xfId="0" applyNumberFormat="1" applyFont="1" applyBorder="1" applyAlignment="1">
      <alignment/>
    </xf>
    <xf numFmtId="2" fontId="68" fillId="0" borderId="40" xfId="0" applyNumberFormat="1" applyFont="1" applyBorder="1" applyAlignment="1">
      <alignment/>
    </xf>
    <xf numFmtId="2" fontId="68" fillId="0" borderId="41" xfId="0" applyNumberFormat="1" applyFont="1" applyBorder="1" applyAlignment="1">
      <alignment/>
    </xf>
    <xf numFmtId="2" fontId="67" fillId="0" borderId="35" xfId="0" applyNumberFormat="1" applyFont="1" applyBorder="1" applyAlignment="1">
      <alignment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2" xfId="0" applyFont="1" applyBorder="1" applyAlignment="1">
      <alignment/>
    </xf>
    <xf numFmtId="2" fontId="67" fillId="35" borderId="14" xfId="0" applyNumberFormat="1" applyFont="1" applyFill="1" applyBorder="1" applyAlignment="1">
      <alignment/>
    </xf>
    <xf numFmtId="2" fontId="7" fillId="0" borderId="14" xfId="44" applyNumberFormat="1" applyFont="1" applyBorder="1" applyAlignment="1">
      <alignment horizontal="right" vertical="top" wrapText="1"/>
      <protection/>
    </xf>
    <xf numFmtId="2" fontId="4" fillId="0" borderId="52" xfId="0" applyNumberFormat="1" applyFont="1" applyBorder="1" applyAlignment="1">
      <alignment horizontal="right"/>
    </xf>
    <xf numFmtId="2" fontId="4" fillId="36" borderId="0" xfId="0" applyNumberFormat="1" applyFont="1" applyFill="1" applyBorder="1" applyAlignment="1">
      <alignment vertical="center"/>
    </xf>
    <xf numFmtId="0" fontId="4" fillId="36" borderId="56" xfId="0" applyFont="1" applyFill="1" applyBorder="1" applyAlignment="1">
      <alignment horizontal="left" wrapText="1"/>
    </xf>
    <xf numFmtId="0" fontId="4" fillId="36" borderId="38" xfId="0" applyFont="1" applyFill="1" applyBorder="1" applyAlignment="1">
      <alignment horizontal="left" vertical="center" wrapText="1"/>
    </xf>
    <xf numFmtId="0" fontId="4" fillId="36" borderId="37" xfId="0" applyFont="1" applyFill="1" applyBorder="1" applyAlignment="1">
      <alignment horizontal="left" wrapText="1"/>
    </xf>
    <xf numFmtId="0" fontId="4" fillId="36" borderId="38" xfId="0" applyFont="1" applyFill="1" applyBorder="1" applyAlignment="1">
      <alignment horizontal="left" wrapText="1"/>
    </xf>
    <xf numFmtId="0" fontId="4" fillId="36" borderId="35" xfId="0" applyFont="1" applyFill="1" applyBorder="1" applyAlignment="1">
      <alignment horizontal="left" wrapText="1"/>
    </xf>
    <xf numFmtId="0" fontId="4" fillId="36" borderId="15" xfId="0" applyNumberFormat="1" applyFont="1" applyFill="1" applyBorder="1" applyAlignment="1">
      <alignment vertical="center"/>
    </xf>
    <xf numFmtId="0" fontId="0" fillId="36" borderId="38" xfId="0" applyNumberFormat="1" applyFont="1" applyFill="1" applyBorder="1" applyAlignment="1">
      <alignment vertical="center"/>
    </xf>
    <xf numFmtId="0" fontId="0" fillId="36" borderId="24" xfId="0" applyNumberFormat="1" applyFont="1" applyFill="1" applyBorder="1" applyAlignment="1">
      <alignment vertical="center"/>
    </xf>
    <xf numFmtId="0" fontId="8" fillId="36" borderId="46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wrapText="1"/>
    </xf>
    <xf numFmtId="0" fontId="4" fillId="36" borderId="46" xfId="0" applyFont="1" applyFill="1" applyBorder="1" applyAlignment="1">
      <alignment horizontal="left" vertical="center" wrapText="1"/>
    </xf>
    <xf numFmtId="0" fontId="4" fillId="36" borderId="46" xfId="0" applyFont="1" applyFill="1" applyBorder="1" applyAlignment="1">
      <alignment horizontal="left" wrapText="1"/>
    </xf>
    <xf numFmtId="2" fontId="1" fillId="33" borderId="14" xfId="0" applyNumberFormat="1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36" borderId="19" xfId="0" applyFont="1" applyFill="1" applyBorder="1" applyAlignment="1">
      <alignment horizontal="left" wrapText="1"/>
    </xf>
    <xf numFmtId="0" fontId="4" fillId="36" borderId="44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69" fillId="35" borderId="17" xfId="0" applyFont="1" applyFill="1" applyBorder="1" applyAlignment="1">
      <alignment wrapText="1"/>
    </xf>
    <xf numFmtId="0" fontId="69" fillId="35" borderId="18" xfId="0" applyFont="1" applyFill="1" applyBorder="1" applyAlignment="1">
      <alignment wrapText="1"/>
    </xf>
    <xf numFmtId="0" fontId="69" fillId="35" borderId="27" xfId="0" applyFont="1" applyFill="1" applyBorder="1" applyAlignment="1">
      <alignment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67" fillId="0" borderId="17" xfId="0" applyFont="1" applyBorder="1" applyAlignment="1">
      <alignment wrapText="1"/>
    </xf>
    <xf numFmtId="0" fontId="67" fillId="0" borderId="18" xfId="0" applyFont="1" applyBorder="1" applyAlignment="1">
      <alignment wrapText="1"/>
    </xf>
    <xf numFmtId="0" fontId="67" fillId="0" borderId="27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8" fillId="0" borderId="16" xfId="0" applyFont="1" applyBorder="1" applyAlignment="1">
      <alignment wrapText="1"/>
    </xf>
    <xf numFmtId="0" fontId="68" fillId="0" borderId="15" xfId="0" applyFont="1" applyBorder="1" applyAlignment="1">
      <alignment wrapText="1"/>
    </xf>
    <xf numFmtId="0" fontId="68" fillId="0" borderId="13" xfId="0" applyFont="1" applyBorder="1" applyAlignment="1">
      <alignment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7" xfId="0" applyFill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27" xfId="0" applyFont="1" applyBorder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view="pageBreakPreview" zoomScaleNormal="111" zoomScaleSheetLayoutView="100" zoomScalePageLayoutView="0" workbookViewId="0" topLeftCell="A287">
      <selection activeCell="L308" sqref="L308"/>
    </sheetView>
  </sheetViews>
  <sheetFormatPr defaultColWidth="9.00390625" defaultRowHeight="12.75"/>
  <cols>
    <col min="1" max="1" width="19.625" style="0" customWidth="1"/>
    <col min="2" max="2" width="11.00390625" style="0" customWidth="1"/>
    <col min="3" max="3" width="9.25390625" style="0" customWidth="1"/>
    <col min="4" max="4" width="8.00390625" style="0" customWidth="1"/>
    <col min="5" max="5" width="9.75390625" style="0" customWidth="1"/>
    <col min="6" max="6" width="10.00390625" style="0" customWidth="1"/>
    <col min="7" max="7" width="10.375" style="0" customWidth="1"/>
    <col min="8" max="8" width="10.75390625" style="0" customWidth="1"/>
    <col min="9" max="9" width="47.25390625" style="0" customWidth="1"/>
    <col min="10" max="10" width="11.125" style="0" customWidth="1"/>
    <col min="11" max="11" width="9.875" style="0" customWidth="1"/>
    <col min="12" max="12" width="9.00390625" style="0" customWidth="1"/>
  </cols>
  <sheetData>
    <row r="1" spans="1:10" ht="28.5" customHeight="1">
      <c r="A1" s="321" t="s">
        <v>35</v>
      </c>
      <c r="B1" s="321"/>
      <c r="C1" s="321"/>
      <c r="D1" s="321"/>
      <c r="E1" s="321"/>
      <c r="F1" s="321"/>
      <c r="G1" s="321"/>
      <c r="H1" s="321"/>
      <c r="I1" s="321"/>
      <c r="J1" s="321"/>
    </row>
    <row r="2" spans="1:10" ht="27" customHeight="1">
      <c r="A2" s="322" t="s">
        <v>25</v>
      </c>
      <c r="B2" s="322"/>
      <c r="C2" s="322"/>
      <c r="D2" s="322"/>
      <c r="E2" s="322"/>
      <c r="F2" s="322"/>
      <c r="G2" s="322"/>
      <c r="H2" s="322"/>
      <c r="I2" s="322"/>
      <c r="J2" s="322"/>
    </row>
    <row r="3" ht="21" customHeight="1" thickBot="1">
      <c r="G3" s="7"/>
    </row>
    <row r="4" spans="1:10" ht="13.5" thickBot="1">
      <c r="A4" s="306"/>
      <c r="B4" s="326" t="s">
        <v>23</v>
      </c>
      <c r="C4" s="327"/>
      <c r="D4" s="327"/>
      <c r="E4" s="328"/>
      <c r="F4" s="326" t="s">
        <v>27</v>
      </c>
      <c r="G4" s="327"/>
      <c r="H4" s="327"/>
      <c r="I4" s="327"/>
      <c r="J4" s="328"/>
    </row>
    <row r="5" spans="1:10" ht="13.5" customHeight="1" thickBot="1">
      <c r="A5" s="307"/>
      <c r="B5" s="301" t="s">
        <v>0</v>
      </c>
      <c r="C5" s="309" t="s">
        <v>67</v>
      </c>
      <c r="D5" s="301" t="s">
        <v>1</v>
      </c>
      <c r="E5" s="301" t="s">
        <v>2</v>
      </c>
      <c r="F5" s="301" t="s">
        <v>3</v>
      </c>
      <c r="G5" s="301" t="s">
        <v>4</v>
      </c>
      <c r="H5" s="301" t="s">
        <v>5</v>
      </c>
      <c r="I5" s="335" t="s">
        <v>6</v>
      </c>
      <c r="J5" s="336"/>
    </row>
    <row r="6" spans="1:10" ht="35.25" customHeight="1" thickBot="1">
      <c r="A6" s="308"/>
      <c r="B6" s="303"/>
      <c r="C6" s="310"/>
      <c r="D6" s="303"/>
      <c r="E6" s="303"/>
      <c r="F6" s="302"/>
      <c r="G6" s="302"/>
      <c r="H6" s="300"/>
      <c r="I6" s="5" t="s">
        <v>7</v>
      </c>
      <c r="J6" s="5" t="s">
        <v>8</v>
      </c>
    </row>
    <row r="7" spans="1:10" ht="18" customHeight="1" thickBot="1">
      <c r="A7" s="297" t="s">
        <v>36</v>
      </c>
      <c r="B7" s="337"/>
      <c r="C7" s="338"/>
      <c r="D7" s="338"/>
      <c r="E7" s="339"/>
      <c r="F7" s="9"/>
      <c r="G7" s="10"/>
      <c r="H7" s="10"/>
      <c r="I7" s="298" t="s">
        <v>37</v>
      </c>
      <c r="J7" s="261">
        <v>-142441.54</v>
      </c>
    </row>
    <row r="8" spans="1:10" ht="13.5" thickBot="1">
      <c r="A8" s="301" t="s">
        <v>9</v>
      </c>
      <c r="B8" s="44">
        <f>16.83*2497.5</f>
        <v>42032.924999999996</v>
      </c>
      <c r="C8" s="20">
        <f>E8-B8</f>
        <v>-8516.294999999998</v>
      </c>
      <c r="D8" s="32"/>
      <c r="E8" s="20">
        <v>33516.63</v>
      </c>
      <c r="F8" s="34">
        <f>B8*1</f>
        <v>42032.924999999996</v>
      </c>
      <c r="G8" s="32">
        <f>8.23*2497.5</f>
        <v>20554.425</v>
      </c>
      <c r="H8" s="40">
        <f>F8-G8+C8</f>
        <v>12962.204999999998</v>
      </c>
      <c r="I8" s="96" t="s">
        <v>31</v>
      </c>
      <c r="J8" s="43">
        <f>1.15*2497.5</f>
        <v>2872.125</v>
      </c>
    </row>
    <row r="9" spans="1:10" ht="12.75">
      <c r="A9" s="300"/>
      <c r="B9" s="75"/>
      <c r="C9" s="25"/>
      <c r="D9" s="25"/>
      <c r="E9" s="35"/>
      <c r="F9" s="34"/>
      <c r="G9" s="51"/>
      <c r="H9" s="51"/>
      <c r="I9" s="115" t="s">
        <v>34</v>
      </c>
      <c r="J9" s="95">
        <f>1.15*2497.5</f>
        <v>2872.125</v>
      </c>
    </row>
    <row r="10" spans="1:10" ht="12.75">
      <c r="A10" s="300"/>
      <c r="B10" s="76"/>
      <c r="C10" s="37"/>
      <c r="D10" s="37"/>
      <c r="E10" s="38"/>
      <c r="F10" s="36"/>
      <c r="G10" s="53"/>
      <c r="H10" s="53"/>
      <c r="I10" s="115" t="s">
        <v>33</v>
      </c>
      <c r="J10" s="95">
        <f>2.49*2497.5</f>
        <v>6218.775000000001</v>
      </c>
    </row>
    <row r="11" spans="1:10" ht="24">
      <c r="A11" s="300"/>
      <c r="B11" s="36"/>
      <c r="C11" s="37"/>
      <c r="D11" s="37"/>
      <c r="E11" s="38"/>
      <c r="F11" s="36"/>
      <c r="G11" s="53"/>
      <c r="H11" s="53"/>
      <c r="I11" s="19" t="s">
        <v>39</v>
      </c>
      <c r="J11" s="105">
        <v>1375</v>
      </c>
    </row>
    <row r="12" spans="1:10" ht="13.5" thickBot="1">
      <c r="A12" s="300"/>
      <c r="B12" s="36"/>
      <c r="C12" s="37"/>
      <c r="D12" s="37"/>
      <c r="E12" s="38"/>
      <c r="F12" s="36"/>
      <c r="G12" s="53"/>
      <c r="H12" s="53"/>
      <c r="I12" s="116" t="s">
        <v>40</v>
      </c>
      <c r="J12" s="110">
        <v>25</v>
      </c>
    </row>
    <row r="13" spans="1:10" ht="13.5" thickBot="1">
      <c r="A13" s="299" t="s">
        <v>10</v>
      </c>
      <c r="B13" s="44">
        <f>16.83*2497.5</f>
        <v>42032.924999999996</v>
      </c>
      <c r="C13" s="20">
        <f>E13-B13</f>
        <v>-690.8249999999971</v>
      </c>
      <c r="D13" s="42"/>
      <c r="E13" s="20">
        <v>41342.1</v>
      </c>
      <c r="F13" s="33">
        <f>B13*1</f>
        <v>42032.924999999996</v>
      </c>
      <c r="G13" s="42">
        <f>8.23*2497.5</f>
        <v>20554.425</v>
      </c>
      <c r="H13" s="20">
        <f>F13-G13+C13</f>
        <v>20787.675</v>
      </c>
      <c r="I13" s="97" t="s">
        <v>31</v>
      </c>
      <c r="J13" s="112">
        <f>1.15*2497.5</f>
        <v>2872.125</v>
      </c>
    </row>
    <row r="14" spans="1:10" ht="12.75">
      <c r="A14" s="300"/>
      <c r="B14" s="76"/>
      <c r="C14" s="37"/>
      <c r="D14" s="37"/>
      <c r="E14" s="38"/>
      <c r="F14" s="36"/>
      <c r="G14" s="53"/>
      <c r="H14" s="54"/>
      <c r="I14" s="65" t="s">
        <v>34</v>
      </c>
      <c r="J14" s="95">
        <f>1.15*2497.5</f>
        <v>2872.125</v>
      </c>
    </row>
    <row r="15" spans="1:10" ht="12.75">
      <c r="A15" s="300"/>
      <c r="B15" s="76"/>
      <c r="C15" s="37"/>
      <c r="D15" s="37"/>
      <c r="E15" s="38"/>
      <c r="F15" s="36"/>
      <c r="G15" s="53"/>
      <c r="H15" s="54"/>
      <c r="I15" s="65" t="s">
        <v>33</v>
      </c>
      <c r="J15" s="95">
        <f>2.49*2497.5</f>
        <v>6218.775000000001</v>
      </c>
    </row>
    <row r="16" spans="1:10" ht="24">
      <c r="A16" s="300"/>
      <c r="B16" s="76"/>
      <c r="C16" s="37"/>
      <c r="D16" s="37"/>
      <c r="E16" s="38"/>
      <c r="F16" s="36"/>
      <c r="G16" s="53"/>
      <c r="H16" s="54"/>
      <c r="I16" s="16" t="s">
        <v>41</v>
      </c>
      <c r="J16" s="108">
        <v>665</v>
      </c>
    </row>
    <row r="17" spans="1:10" ht="12.75">
      <c r="A17" s="300"/>
      <c r="B17" s="76"/>
      <c r="C17" s="37"/>
      <c r="D17" s="37"/>
      <c r="E17" s="38"/>
      <c r="F17" s="36"/>
      <c r="G17" s="53"/>
      <c r="H17" s="54"/>
      <c r="I17" s="65" t="s">
        <v>42</v>
      </c>
      <c r="J17" s="108">
        <v>225</v>
      </c>
    </row>
    <row r="18" spans="1:10" ht="12.75">
      <c r="A18" s="300"/>
      <c r="B18" s="76"/>
      <c r="C18" s="37"/>
      <c r="D18" s="37"/>
      <c r="E18" s="38"/>
      <c r="F18" s="36"/>
      <c r="G18" s="53"/>
      <c r="H18" s="54"/>
      <c r="I18" s="65" t="s">
        <v>43</v>
      </c>
      <c r="J18" s="108">
        <v>184</v>
      </c>
    </row>
    <row r="19" spans="1:10" ht="12.75">
      <c r="A19" s="300"/>
      <c r="B19" s="76"/>
      <c r="C19" s="37"/>
      <c r="D19" s="37"/>
      <c r="E19" s="38"/>
      <c r="F19" s="36"/>
      <c r="G19" s="53"/>
      <c r="H19" s="54"/>
      <c r="I19" s="18" t="s">
        <v>44</v>
      </c>
      <c r="J19" s="105">
        <v>430</v>
      </c>
    </row>
    <row r="20" spans="1:10" ht="24">
      <c r="A20" s="300"/>
      <c r="B20" s="36"/>
      <c r="C20" s="37"/>
      <c r="D20" s="37"/>
      <c r="E20" s="38"/>
      <c r="F20" s="36"/>
      <c r="G20" s="53"/>
      <c r="H20" s="54"/>
      <c r="I20" s="19" t="s">
        <v>29</v>
      </c>
      <c r="J20" s="106">
        <v>1500</v>
      </c>
    </row>
    <row r="21" spans="1:10" ht="13.5" thickBot="1">
      <c r="A21" s="300"/>
      <c r="B21" s="36"/>
      <c r="C21" s="37"/>
      <c r="D21" s="37"/>
      <c r="E21" s="38"/>
      <c r="F21" s="36"/>
      <c r="G21" s="53"/>
      <c r="H21" s="54"/>
      <c r="I21" s="65" t="s">
        <v>30</v>
      </c>
      <c r="J21" s="111">
        <v>2993</v>
      </c>
    </row>
    <row r="22" spans="1:10" ht="13.5" thickBot="1">
      <c r="A22" s="299" t="s">
        <v>11</v>
      </c>
      <c r="B22" s="44">
        <f>16.83*2497.5</f>
        <v>42032.924999999996</v>
      </c>
      <c r="C22" s="20">
        <f>E22-B22</f>
        <v>1891.3050000000076</v>
      </c>
      <c r="D22" s="32"/>
      <c r="E22" s="20">
        <v>43924.23</v>
      </c>
      <c r="F22" s="33">
        <f>B22*1</f>
        <v>42032.924999999996</v>
      </c>
      <c r="G22" s="32">
        <f>8.23*2497.5</f>
        <v>20554.425</v>
      </c>
      <c r="H22" s="20">
        <f>F22-G22+C22</f>
        <v>23369.805000000004</v>
      </c>
      <c r="I22" s="97" t="s">
        <v>31</v>
      </c>
      <c r="J22" s="95">
        <f>1.15*2497.5</f>
        <v>2872.125</v>
      </c>
    </row>
    <row r="23" spans="1:10" ht="12.75">
      <c r="A23" s="300"/>
      <c r="B23" s="75"/>
      <c r="C23" s="25"/>
      <c r="D23" s="25"/>
      <c r="E23" s="35"/>
      <c r="F23" s="34"/>
      <c r="G23" s="51"/>
      <c r="H23" s="52"/>
      <c r="I23" s="65" t="s">
        <v>34</v>
      </c>
      <c r="J23" s="95">
        <f>1.15*2497.5</f>
        <v>2872.125</v>
      </c>
    </row>
    <row r="24" spans="1:10" ht="12.75">
      <c r="A24" s="300"/>
      <c r="B24" s="76"/>
      <c r="C24" s="37"/>
      <c r="D24" s="37"/>
      <c r="E24" s="38"/>
      <c r="F24" s="36"/>
      <c r="G24" s="53"/>
      <c r="H24" s="54"/>
      <c r="I24" s="65" t="s">
        <v>33</v>
      </c>
      <c r="J24" s="95">
        <f>2.49*2497.5</f>
        <v>6218.775000000001</v>
      </c>
    </row>
    <row r="25" spans="1:10" ht="12.75">
      <c r="A25" s="300"/>
      <c r="B25" s="69"/>
      <c r="C25" s="70"/>
      <c r="D25" s="70"/>
      <c r="E25" s="89"/>
      <c r="F25" s="69"/>
      <c r="G25" s="55"/>
      <c r="H25" s="57"/>
      <c r="I25" s="65" t="s">
        <v>45</v>
      </c>
      <c r="J25" s="66">
        <v>59</v>
      </c>
    </row>
    <row r="26" spans="1:10" ht="12.75">
      <c r="A26" s="300"/>
      <c r="B26" s="69"/>
      <c r="C26" s="70"/>
      <c r="D26" s="70"/>
      <c r="E26" s="89"/>
      <c r="F26" s="69"/>
      <c r="G26" s="55"/>
      <c r="H26" s="92"/>
      <c r="I26" s="65" t="s">
        <v>46</v>
      </c>
      <c r="J26" s="50">
        <v>350</v>
      </c>
    </row>
    <row r="27" spans="1:10" ht="24.75" thickBot="1">
      <c r="A27" s="300"/>
      <c r="B27" s="71"/>
      <c r="C27" s="72"/>
      <c r="D27" s="72"/>
      <c r="E27" s="90"/>
      <c r="F27" s="71"/>
      <c r="G27" s="56"/>
      <c r="H27" s="60"/>
      <c r="I27" s="19" t="s">
        <v>28</v>
      </c>
      <c r="J27" s="67">
        <v>750</v>
      </c>
    </row>
    <row r="28" spans="1:10" ht="13.5" thickBot="1">
      <c r="A28" s="299" t="s">
        <v>12</v>
      </c>
      <c r="B28" s="44">
        <f>16.83*2497.5</f>
        <v>42032.924999999996</v>
      </c>
      <c r="C28" s="20">
        <f>E28-B28</f>
        <v>-6729.014999999992</v>
      </c>
      <c r="D28" s="73"/>
      <c r="E28" s="20">
        <v>35303.91</v>
      </c>
      <c r="F28" s="34">
        <f>B28*1</f>
        <v>42032.924999999996</v>
      </c>
      <c r="G28" s="32">
        <f>8.23*2497.5</f>
        <v>20554.425</v>
      </c>
      <c r="H28" s="98">
        <f>F28-G28+C28</f>
        <v>14749.485000000004</v>
      </c>
      <c r="I28" s="97" t="s">
        <v>31</v>
      </c>
      <c r="J28" s="112">
        <f>1.15*2497.5</f>
        <v>2872.125</v>
      </c>
    </row>
    <row r="29" spans="1:10" ht="12.75">
      <c r="A29" s="300"/>
      <c r="B29" s="75"/>
      <c r="C29" s="25"/>
      <c r="D29" s="68"/>
      <c r="E29" s="35"/>
      <c r="F29" s="34"/>
      <c r="G29" s="51"/>
      <c r="H29" s="52"/>
      <c r="I29" s="65" t="s">
        <v>34</v>
      </c>
      <c r="J29" s="95">
        <f>1.15*2497.5</f>
        <v>2872.125</v>
      </c>
    </row>
    <row r="30" spans="1:10" ht="15.75" customHeight="1">
      <c r="A30" s="300"/>
      <c r="B30" s="76"/>
      <c r="C30" s="37"/>
      <c r="D30" s="70"/>
      <c r="E30" s="38"/>
      <c r="F30" s="36"/>
      <c r="G30" s="53"/>
      <c r="H30" s="54"/>
      <c r="I30" s="65" t="s">
        <v>33</v>
      </c>
      <c r="J30" s="95">
        <f>2.49*2497.5</f>
        <v>6218.775000000001</v>
      </c>
    </row>
    <row r="31" spans="1:10" ht="24.75" thickBot="1">
      <c r="A31" s="300"/>
      <c r="B31" s="69"/>
      <c r="C31" s="70"/>
      <c r="D31" s="70"/>
      <c r="E31" s="89"/>
      <c r="F31" s="69"/>
      <c r="G31" s="55"/>
      <c r="H31" s="57"/>
      <c r="I31" s="19" t="s">
        <v>47</v>
      </c>
      <c r="J31" s="83">
        <v>875</v>
      </c>
    </row>
    <row r="32" spans="1:10" ht="13.5" thickBot="1">
      <c r="A32" s="301" t="s">
        <v>13</v>
      </c>
      <c r="B32" s="44">
        <f>16.83*2497.5</f>
        <v>42032.924999999996</v>
      </c>
      <c r="C32" s="20">
        <f>E32-B32</f>
        <v>-7527.074999999997</v>
      </c>
      <c r="D32" s="73"/>
      <c r="E32" s="20">
        <v>34505.85</v>
      </c>
      <c r="F32" s="33">
        <f>B32*1</f>
        <v>42032.924999999996</v>
      </c>
      <c r="G32" s="32">
        <f>8.23*2497.5</f>
        <v>20554.425</v>
      </c>
      <c r="H32" s="20">
        <f>F32-G32+C32</f>
        <v>13951.425</v>
      </c>
      <c r="I32" s="97" t="s">
        <v>31</v>
      </c>
      <c r="J32" s="112">
        <f>1.15*2497.5</f>
        <v>2872.125</v>
      </c>
    </row>
    <row r="33" spans="1:10" ht="12.75">
      <c r="A33" s="300"/>
      <c r="B33" s="75"/>
      <c r="C33" s="25"/>
      <c r="D33" s="68"/>
      <c r="E33" s="35"/>
      <c r="F33" s="34"/>
      <c r="G33" s="51"/>
      <c r="H33" s="52"/>
      <c r="I33" s="65" t="s">
        <v>34</v>
      </c>
      <c r="J33" s="95">
        <f>1.15*2497.5</f>
        <v>2872.125</v>
      </c>
    </row>
    <row r="34" spans="1:10" ht="12.75">
      <c r="A34" s="300"/>
      <c r="B34" s="76"/>
      <c r="C34" s="37"/>
      <c r="D34" s="70"/>
      <c r="E34" s="38"/>
      <c r="F34" s="36"/>
      <c r="G34" s="53"/>
      <c r="H34" s="54"/>
      <c r="I34" s="65" t="s">
        <v>33</v>
      </c>
      <c r="J34" s="95">
        <f>2.49*2497.5</f>
        <v>6218.775000000001</v>
      </c>
    </row>
    <row r="35" spans="1:10" ht="13.5" thickBot="1">
      <c r="A35" s="314"/>
      <c r="B35" s="71"/>
      <c r="C35" s="72"/>
      <c r="D35" s="72"/>
      <c r="E35" s="90"/>
      <c r="F35" s="71"/>
      <c r="G35" s="56"/>
      <c r="H35" s="60"/>
      <c r="I35" s="101" t="s">
        <v>26</v>
      </c>
      <c r="J35" s="83">
        <v>861</v>
      </c>
    </row>
    <row r="36" spans="1:10" ht="13.5" thickBot="1">
      <c r="A36" s="299" t="s">
        <v>14</v>
      </c>
      <c r="B36" s="44">
        <f>16.83*2497.5</f>
        <v>42032.924999999996</v>
      </c>
      <c r="C36" s="20">
        <f>E36-B36</f>
        <v>15698.785000000003</v>
      </c>
      <c r="D36" s="73"/>
      <c r="E36" s="20">
        <v>57731.71</v>
      </c>
      <c r="F36" s="33">
        <f>B36*1</f>
        <v>42032.924999999996</v>
      </c>
      <c r="G36" s="32">
        <f>8.23*2497.5</f>
        <v>20554.425</v>
      </c>
      <c r="H36" s="20">
        <f>F36-G36+C36</f>
        <v>37177.285</v>
      </c>
      <c r="I36" s="97" t="s">
        <v>31</v>
      </c>
      <c r="J36" s="112">
        <f>1.15*2497.5</f>
        <v>2872.125</v>
      </c>
    </row>
    <row r="37" spans="1:10" ht="12.75">
      <c r="A37" s="300"/>
      <c r="B37" s="75"/>
      <c r="C37" s="25"/>
      <c r="D37" s="68"/>
      <c r="E37" s="35"/>
      <c r="F37" s="34"/>
      <c r="G37" s="51"/>
      <c r="H37" s="52"/>
      <c r="I37" s="65" t="s">
        <v>34</v>
      </c>
      <c r="J37" s="95">
        <f>1.15*2497.5</f>
        <v>2872.125</v>
      </c>
    </row>
    <row r="38" spans="1:10" ht="12.75">
      <c r="A38" s="300"/>
      <c r="B38" s="76"/>
      <c r="C38" s="37"/>
      <c r="D38" s="70"/>
      <c r="E38" s="38"/>
      <c r="F38" s="36"/>
      <c r="G38" s="53"/>
      <c r="H38" s="54"/>
      <c r="I38" s="65" t="s">
        <v>33</v>
      </c>
      <c r="J38" s="95">
        <f>2.49*2497.5</f>
        <v>6218.775000000001</v>
      </c>
    </row>
    <row r="39" spans="1:10" ht="12.75">
      <c r="A39" s="300"/>
      <c r="B39" s="69"/>
      <c r="C39" s="70"/>
      <c r="D39" s="70"/>
      <c r="E39" s="89"/>
      <c r="F39" s="69"/>
      <c r="G39" s="55"/>
      <c r="H39" s="57"/>
      <c r="I39" s="107" t="s">
        <v>48</v>
      </c>
      <c r="J39" s="45">
        <v>2667</v>
      </c>
    </row>
    <row r="40" spans="1:10" ht="24">
      <c r="A40" s="300"/>
      <c r="B40" s="69"/>
      <c r="C40" s="70"/>
      <c r="D40" s="70"/>
      <c r="E40" s="89"/>
      <c r="F40" s="69"/>
      <c r="G40" s="55"/>
      <c r="H40" s="57"/>
      <c r="I40" s="84" t="s">
        <v>49</v>
      </c>
      <c r="J40" s="86">
        <v>1123</v>
      </c>
    </row>
    <row r="41" spans="1:10" ht="13.5" thickBot="1">
      <c r="A41" s="314"/>
      <c r="B41" s="71"/>
      <c r="C41" s="72"/>
      <c r="D41" s="72"/>
      <c r="E41" s="90"/>
      <c r="F41" s="71"/>
      <c r="G41" s="56"/>
      <c r="H41" s="60"/>
      <c r="I41" s="91" t="s">
        <v>66</v>
      </c>
      <c r="J41" s="85">
        <v>7968.03</v>
      </c>
    </row>
    <row r="42" spans="1:10" ht="13.5" thickBot="1">
      <c r="A42" s="299" t="s">
        <v>15</v>
      </c>
      <c r="B42" s="44">
        <f>17.67*2497.5011</f>
        <v>44130.84443700001</v>
      </c>
      <c r="C42" s="20">
        <f>E42-B42</f>
        <v>-11911.034437000006</v>
      </c>
      <c r="D42" s="73"/>
      <c r="E42" s="20">
        <v>32219.81</v>
      </c>
      <c r="F42" s="33">
        <f>B42*1</f>
        <v>44130.84443700001</v>
      </c>
      <c r="G42" s="32">
        <f>8.78*2497.5</f>
        <v>21928.05</v>
      </c>
      <c r="H42" s="20">
        <f>F42-G42+C42</f>
        <v>10291.760000000002</v>
      </c>
      <c r="I42" s="97" t="s">
        <v>31</v>
      </c>
      <c r="J42" s="95">
        <f>1.15*2497.5</f>
        <v>2872.125</v>
      </c>
    </row>
    <row r="43" spans="1:10" ht="12.75">
      <c r="A43" s="300"/>
      <c r="B43" s="75"/>
      <c r="C43" s="25"/>
      <c r="D43" s="68"/>
      <c r="E43" s="35"/>
      <c r="F43" s="34"/>
      <c r="G43" s="51"/>
      <c r="H43" s="52"/>
      <c r="I43" s="65" t="s">
        <v>34</v>
      </c>
      <c r="J43" s="95">
        <f>1.21*2497.5</f>
        <v>3021.975</v>
      </c>
    </row>
    <row r="44" spans="1:10" ht="12.75">
      <c r="A44" s="300"/>
      <c r="B44" s="76"/>
      <c r="C44" s="37"/>
      <c r="D44" s="70"/>
      <c r="E44" s="38"/>
      <c r="F44" s="36"/>
      <c r="G44" s="53"/>
      <c r="H44" s="54"/>
      <c r="I44" s="65" t="s">
        <v>33</v>
      </c>
      <c r="J44" s="95">
        <f>2.62*2497.5</f>
        <v>6543.45</v>
      </c>
    </row>
    <row r="45" spans="1:10" ht="12.75">
      <c r="A45" s="300"/>
      <c r="B45" s="76"/>
      <c r="C45" s="37"/>
      <c r="D45" s="70"/>
      <c r="E45" s="38"/>
      <c r="F45" s="36"/>
      <c r="G45" s="53"/>
      <c r="H45" s="54"/>
      <c r="I45" s="82" t="s">
        <v>50</v>
      </c>
      <c r="J45" s="108">
        <v>1500</v>
      </c>
    </row>
    <row r="46" spans="1:10" ht="12.75">
      <c r="A46" s="300"/>
      <c r="B46" s="69"/>
      <c r="C46" s="70"/>
      <c r="D46" s="70"/>
      <c r="E46" s="89"/>
      <c r="F46" s="69"/>
      <c r="G46" s="55"/>
      <c r="H46" s="57"/>
      <c r="I46" s="65" t="s">
        <v>51</v>
      </c>
      <c r="J46" s="113">
        <v>998</v>
      </c>
    </row>
    <row r="47" spans="1:10" ht="24.75" thickBot="1">
      <c r="A47" s="314"/>
      <c r="B47" s="71"/>
      <c r="C47" s="72"/>
      <c r="D47" s="72"/>
      <c r="E47" s="90"/>
      <c r="F47" s="71"/>
      <c r="G47" s="56"/>
      <c r="H47" s="60"/>
      <c r="I47" s="84" t="s">
        <v>49</v>
      </c>
      <c r="J47" s="100">
        <v>1497</v>
      </c>
    </row>
    <row r="48" spans="1:10" ht="13.5" thickBot="1">
      <c r="A48" s="299" t="s">
        <v>16</v>
      </c>
      <c r="B48" s="44">
        <f>17.67*2497.5011</f>
        <v>44130.84443700001</v>
      </c>
      <c r="C48" s="20">
        <f>E48-B48</f>
        <v>-764.0444370000041</v>
      </c>
      <c r="D48" s="74"/>
      <c r="E48" s="20">
        <v>43366.8</v>
      </c>
      <c r="F48" s="33">
        <f>B48*1</f>
        <v>44130.84443700001</v>
      </c>
      <c r="G48" s="42">
        <f>8.78*2497.5</f>
        <v>21928.05</v>
      </c>
      <c r="H48" s="20">
        <f>F48-G48+C48</f>
        <v>21438.750000000004</v>
      </c>
      <c r="I48" s="97" t="s">
        <v>31</v>
      </c>
      <c r="J48" s="43">
        <f>1.15*2497.5</f>
        <v>2872.125</v>
      </c>
    </row>
    <row r="49" spans="1:10" ht="12.75">
      <c r="A49" s="300"/>
      <c r="B49" s="75"/>
      <c r="C49" s="25"/>
      <c r="D49" s="68"/>
      <c r="E49" s="35"/>
      <c r="F49" s="34"/>
      <c r="G49" s="51"/>
      <c r="H49" s="52"/>
      <c r="I49" s="65" t="s">
        <v>34</v>
      </c>
      <c r="J49" s="95">
        <f>1.21*2497.5</f>
        <v>3021.975</v>
      </c>
    </row>
    <row r="50" spans="1:10" ht="12.75">
      <c r="A50" s="300"/>
      <c r="B50" s="76"/>
      <c r="C50" s="37"/>
      <c r="D50" s="70"/>
      <c r="E50" s="38"/>
      <c r="F50" s="36"/>
      <c r="G50" s="53"/>
      <c r="H50" s="54"/>
      <c r="I50" s="65" t="s">
        <v>33</v>
      </c>
      <c r="J50" s="95">
        <f>2.62*2497.5</f>
        <v>6543.45</v>
      </c>
    </row>
    <row r="51" spans="1:10" ht="12.75">
      <c r="A51" s="300"/>
      <c r="B51" s="76"/>
      <c r="C51" s="37"/>
      <c r="D51" s="70"/>
      <c r="E51" s="38"/>
      <c r="F51" s="36"/>
      <c r="G51" s="53"/>
      <c r="H51" s="54"/>
      <c r="I51" s="65" t="s">
        <v>62</v>
      </c>
      <c r="J51" s="108">
        <v>7000</v>
      </c>
    </row>
    <row r="52" spans="1:10" ht="24">
      <c r="A52" s="300"/>
      <c r="B52" s="76"/>
      <c r="C52" s="37"/>
      <c r="D52" s="70"/>
      <c r="E52" s="38"/>
      <c r="F52" s="36"/>
      <c r="G52" s="53"/>
      <c r="H52" s="54"/>
      <c r="I52" s="84" t="s">
        <v>49</v>
      </c>
      <c r="J52" s="108">
        <v>1497</v>
      </c>
    </row>
    <row r="53" spans="1:10" ht="48.75" thickBot="1">
      <c r="A53" s="300"/>
      <c r="B53" s="76"/>
      <c r="C53" s="37"/>
      <c r="D53" s="70"/>
      <c r="E53" s="38"/>
      <c r="F53" s="36"/>
      <c r="G53" s="53"/>
      <c r="H53" s="54"/>
      <c r="I53" s="19" t="s">
        <v>52</v>
      </c>
      <c r="J53" s="113">
        <v>2067</v>
      </c>
    </row>
    <row r="54" spans="1:10" ht="13.5" thickBot="1">
      <c r="A54" s="299" t="s">
        <v>17</v>
      </c>
      <c r="B54" s="44">
        <f>17.67*2497.5011</f>
        <v>44130.84443700001</v>
      </c>
      <c r="C54" s="20">
        <f>E54-B54</f>
        <v>5812.0655629999965</v>
      </c>
      <c r="D54" s="73"/>
      <c r="E54" s="20">
        <v>49942.91</v>
      </c>
      <c r="F54" s="33">
        <f>B54*1</f>
        <v>44130.84443700001</v>
      </c>
      <c r="G54" s="42">
        <f>8.78*2497.5</f>
        <v>21928.05</v>
      </c>
      <c r="H54" s="20">
        <f>F54-G54+C54</f>
        <v>28014.860000000004</v>
      </c>
      <c r="I54" s="97" t="s">
        <v>31</v>
      </c>
      <c r="J54" s="43">
        <f>1.15*2497.5</f>
        <v>2872.125</v>
      </c>
    </row>
    <row r="55" spans="1:10" ht="12.75">
      <c r="A55" s="300"/>
      <c r="B55" s="75"/>
      <c r="C55" s="25"/>
      <c r="D55" s="68"/>
      <c r="E55" s="35"/>
      <c r="F55" s="34"/>
      <c r="G55" s="51"/>
      <c r="H55" s="52"/>
      <c r="I55" s="65" t="s">
        <v>34</v>
      </c>
      <c r="J55" s="95">
        <f>1.21*2497.5</f>
        <v>3021.975</v>
      </c>
    </row>
    <row r="56" spans="1:10" ht="12.75">
      <c r="A56" s="300"/>
      <c r="B56" s="76"/>
      <c r="C56" s="37"/>
      <c r="D56" s="70"/>
      <c r="E56" s="38"/>
      <c r="F56" s="36"/>
      <c r="G56" s="53"/>
      <c r="H56" s="54"/>
      <c r="I56" s="65" t="s">
        <v>33</v>
      </c>
      <c r="J56" s="95">
        <f>2.62*2497.5</f>
        <v>6543.45</v>
      </c>
    </row>
    <row r="57" spans="1:10" ht="12.75">
      <c r="A57" s="300"/>
      <c r="B57" s="69"/>
      <c r="C57" s="70"/>
      <c r="D57" s="70"/>
      <c r="E57" s="89"/>
      <c r="F57" s="69"/>
      <c r="G57" s="55"/>
      <c r="H57" s="57"/>
      <c r="I57" s="82" t="s">
        <v>32</v>
      </c>
      <c r="J57" s="81">
        <v>8807</v>
      </c>
    </row>
    <row r="58" spans="1:10" ht="24">
      <c r="A58" s="300"/>
      <c r="B58" s="69"/>
      <c r="C58" s="70"/>
      <c r="D58" s="70"/>
      <c r="E58" s="89"/>
      <c r="F58" s="69"/>
      <c r="G58" s="55"/>
      <c r="H58" s="57"/>
      <c r="I58" s="65" t="s">
        <v>53</v>
      </c>
      <c r="J58" s="81">
        <v>289</v>
      </c>
    </row>
    <row r="59" spans="1:10" ht="24.75" thickBot="1">
      <c r="A59" s="300"/>
      <c r="B59" s="69"/>
      <c r="C59" s="70"/>
      <c r="D59" s="70"/>
      <c r="E59" s="89"/>
      <c r="F59" s="71"/>
      <c r="G59" s="56"/>
      <c r="H59" s="60"/>
      <c r="I59" s="84" t="s">
        <v>49</v>
      </c>
      <c r="J59" s="81">
        <v>748</v>
      </c>
    </row>
    <row r="60" spans="1:10" ht="13.5" thickBot="1">
      <c r="A60" s="299" t="s">
        <v>18</v>
      </c>
      <c r="B60" s="44">
        <f>17.67*2497.5011</f>
        <v>44130.84443700001</v>
      </c>
      <c r="C60" s="20">
        <f>E60-B60</f>
        <v>1912.705562999996</v>
      </c>
      <c r="D60" s="73"/>
      <c r="E60" s="20">
        <v>46043.55</v>
      </c>
      <c r="F60" s="26">
        <f>B60*1</f>
        <v>44130.84443700001</v>
      </c>
      <c r="G60" s="42">
        <f>8.78*2497.5</f>
        <v>21928.05</v>
      </c>
      <c r="H60" s="20">
        <f>F60-G60+C60</f>
        <v>24115.500000000004</v>
      </c>
      <c r="I60" s="96" t="s">
        <v>31</v>
      </c>
      <c r="J60" s="43">
        <f>1.15*2497.5</f>
        <v>2872.125</v>
      </c>
    </row>
    <row r="61" spans="1:10" ht="12.75">
      <c r="A61" s="300"/>
      <c r="B61" s="75"/>
      <c r="C61" s="25"/>
      <c r="D61" s="68"/>
      <c r="E61" s="35"/>
      <c r="F61" s="34"/>
      <c r="G61" s="51"/>
      <c r="H61" s="52"/>
      <c r="I61" s="65" t="s">
        <v>34</v>
      </c>
      <c r="J61" s="95">
        <f>1.21*2497.5</f>
        <v>3021.975</v>
      </c>
    </row>
    <row r="62" spans="1:10" ht="12.75">
      <c r="A62" s="300"/>
      <c r="B62" s="76"/>
      <c r="C62" s="37"/>
      <c r="D62" s="70"/>
      <c r="E62" s="38"/>
      <c r="F62" s="36"/>
      <c r="G62" s="53"/>
      <c r="H62" s="54"/>
      <c r="I62" s="65" t="s">
        <v>33</v>
      </c>
      <c r="J62" s="95">
        <f>2.62*2497.5</f>
        <v>6543.45</v>
      </c>
    </row>
    <row r="63" spans="1:10" ht="24.75" thickBot="1">
      <c r="A63" s="300"/>
      <c r="B63" s="69"/>
      <c r="C63" s="70"/>
      <c r="D63" s="70"/>
      <c r="E63" s="89"/>
      <c r="F63" s="69"/>
      <c r="G63" s="55"/>
      <c r="H63" s="57"/>
      <c r="I63" s="84" t="s">
        <v>49</v>
      </c>
      <c r="J63" s="86">
        <v>1497</v>
      </c>
    </row>
    <row r="64" spans="1:10" ht="13.5" thickBot="1">
      <c r="A64" s="301" t="s">
        <v>19</v>
      </c>
      <c r="B64" s="44">
        <f>17.67*2497.5011</f>
        <v>44130.84443700001</v>
      </c>
      <c r="C64" s="20">
        <f>E64-B64</f>
        <v>9155.49556299999</v>
      </c>
      <c r="D64" s="73"/>
      <c r="E64" s="20">
        <v>53286.34</v>
      </c>
      <c r="F64" s="25">
        <f>B64*1</f>
        <v>44130.84443700001</v>
      </c>
      <c r="G64" s="42">
        <f>8.78*2497.5</f>
        <v>21928.05</v>
      </c>
      <c r="H64" s="102">
        <f>F64-G64+C64</f>
        <v>31358.289999999997</v>
      </c>
      <c r="I64" s="96" t="s">
        <v>31</v>
      </c>
      <c r="J64" s="43">
        <f>1.15*2497.5</f>
        <v>2872.125</v>
      </c>
    </row>
    <row r="65" spans="1:10" ht="12.75">
      <c r="A65" s="302"/>
      <c r="B65" s="75"/>
      <c r="C65" s="25"/>
      <c r="D65" s="68"/>
      <c r="E65" s="35"/>
      <c r="F65" s="34"/>
      <c r="G65" s="51"/>
      <c r="H65" s="52"/>
      <c r="I65" s="65" t="s">
        <v>34</v>
      </c>
      <c r="J65" s="95">
        <f>1.21*2497.5</f>
        <v>3021.975</v>
      </c>
    </row>
    <row r="66" spans="1:10" ht="12.75">
      <c r="A66" s="302"/>
      <c r="B66" s="76"/>
      <c r="C66" s="37"/>
      <c r="D66" s="70"/>
      <c r="E66" s="38"/>
      <c r="F66" s="36"/>
      <c r="G66" s="53"/>
      <c r="H66" s="54"/>
      <c r="I66" s="65" t="s">
        <v>33</v>
      </c>
      <c r="J66" s="95">
        <f>2.62*2497.5</f>
        <v>6543.45</v>
      </c>
    </row>
    <row r="67" spans="1:10" ht="24">
      <c r="A67" s="302"/>
      <c r="B67" s="77"/>
      <c r="C67" s="78"/>
      <c r="D67" s="78"/>
      <c r="E67" s="93"/>
      <c r="F67" s="69"/>
      <c r="G67" s="55"/>
      <c r="H67" s="57"/>
      <c r="I67" s="19" t="s">
        <v>54</v>
      </c>
      <c r="J67" s="86">
        <v>47</v>
      </c>
    </row>
    <row r="68" spans="1:10" ht="12.75">
      <c r="A68" s="302"/>
      <c r="B68" s="77"/>
      <c r="C68" s="78"/>
      <c r="D68" s="78"/>
      <c r="E68" s="93"/>
      <c r="F68" s="69"/>
      <c r="G68" s="55"/>
      <c r="H68" s="57"/>
      <c r="I68" s="19" t="s">
        <v>55</v>
      </c>
      <c r="J68" s="86">
        <v>295</v>
      </c>
    </row>
    <row r="69" spans="1:10" ht="24">
      <c r="A69" s="302"/>
      <c r="B69" s="77"/>
      <c r="C69" s="78"/>
      <c r="D69" s="78"/>
      <c r="E69" s="93"/>
      <c r="F69" s="69"/>
      <c r="G69" s="55"/>
      <c r="H69" s="57"/>
      <c r="I69" s="19" t="s">
        <v>56</v>
      </c>
      <c r="J69" s="86">
        <v>615</v>
      </c>
    </row>
    <row r="70" spans="1:10" ht="13.5" thickBot="1">
      <c r="A70" s="303"/>
      <c r="B70" s="79"/>
      <c r="C70" s="80"/>
      <c r="D70" s="80"/>
      <c r="E70" s="94"/>
      <c r="F70" s="71"/>
      <c r="G70" s="56"/>
      <c r="H70" s="60"/>
      <c r="I70" s="117" t="s">
        <v>63</v>
      </c>
      <c r="J70" s="114">
        <v>748</v>
      </c>
    </row>
    <row r="71" spans="1:10" ht="36.75" thickBot="1">
      <c r="A71" s="118" t="s">
        <v>19</v>
      </c>
      <c r="B71" s="119"/>
      <c r="C71" s="120"/>
      <c r="D71" s="120"/>
      <c r="E71" s="121"/>
      <c r="F71" s="122"/>
      <c r="G71" s="123"/>
      <c r="H71" s="124"/>
      <c r="I71" s="125" t="s">
        <v>64</v>
      </c>
      <c r="J71" s="126">
        <v>748</v>
      </c>
    </row>
    <row r="72" spans="1:10" ht="13.5" thickBot="1">
      <c r="A72" s="299" t="s">
        <v>20</v>
      </c>
      <c r="B72" s="44">
        <f>17.67*2497.5011</f>
        <v>44130.84443700001</v>
      </c>
      <c r="C72" s="20">
        <f>E72-B72</f>
        <v>2558.885562999989</v>
      </c>
      <c r="D72" s="74"/>
      <c r="E72" s="20">
        <f>46788.24-98.51</f>
        <v>46689.729999999996</v>
      </c>
      <c r="F72" s="26">
        <f>B72*1</f>
        <v>44130.84443700001</v>
      </c>
      <c r="G72" s="42">
        <f>8.78*2497.5</f>
        <v>21928.05</v>
      </c>
      <c r="H72" s="20">
        <f>F72-G72+C72</f>
        <v>24761.679999999997</v>
      </c>
      <c r="I72" s="96" t="s">
        <v>31</v>
      </c>
      <c r="J72" s="43">
        <f>1.15*2497.5</f>
        <v>2872.125</v>
      </c>
    </row>
    <row r="73" spans="1:10" ht="12.75">
      <c r="A73" s="300"/>
      <c r="B73" s="75"/>
      <c r="C73" s="25"/>
      <c r="D73" s="68"/>
      <c r="E73" s="35"/>
      <c r="F73" s="37"/>
      <c r="G73" s="53"/>
      <c r="H73" s="54"/>
      <c r="I73" s="65" t="s">
        <v>34</v>
      </c>
      <c r="J73" s="95">
        <f>1.21*2497.5</f>
        <v>3021.975</v>
      </c>
    </row>
    <row r="74" spans="1:10" ht="12.75">
      <c r="A74" s="300"/>
      <c r="B74" s="76"/>
      <c r="C74" s="37"/>
      <c r="D74" s="70"/>
      <c r="E74" s="38"/>
      <c r="F74" s="37"/>
      <c r="G74" s="53"/>
      <c r="H74" s="54"/>
      <c r="I74" s="65" t="s">
        <v>33</v>
      </c>
      <c r="J74" s="95">
        <f>2.62*2497.5</f>
        <v>6543.45</v>
      </c>
    </row>
    <row r="75" spans="1:10" ht="12.75">
      <c r="A75" s="300"/>
      <c r="B75" s="61"/>
      <c r="C75" s="62"/>
      <c r="D75" s="62"/>
      <c r="E75" s="87"/>
      <c r="F75" s="55"/>
      <c r="G75" s="55"/>
      <c r="H75" s="57"/>
      <c r="I75" s="109" t="s">
        <v>57</v>
      </c>
      <c r="J75" s="50">
        <v>190</v>
      </c>
    </row>
    <row r="76" spans="1:10" ht="24">
      <c r="A76" s="300"/>
      <c r="B76" s="61"/>
      <c r="C76" s="62"/>
      <c r="D76" s="62"/>
      <c r="E76" s="87"/>
      <c r="F76" s="55"/>
      <c r="G76" s="55"/>
      <c r="H76" s="57"/>
      <c r="I76" s="65" t="s">
        <v>58</v>
      </c>
      <c r="J76" s="86">
        <v>662</v>
      </c>
    </row>
    <row r="77" spans="1:10" ht="12.75" customHeight="1">
      <c r="A77" s="300"/>
      <c r="B77" s="61"/>
      <c r="C77" s="62"/>
      <c r="D77" s="62"/>
      <c r="E77" s="87"/>
      <c r="F77" s="55"/>
      <c r="G77" s="55"/>
      <c r="H77" s="57"/>
      <c r="I77" s="19" t="s">
        <v>59</v>
      </c>
      <c r="J77" s="86">
        <v>320</v>
      </c>
    </row>
    <row r="78" spans="1:10" ht="24">
      <c r="A78" s="300"/>
      <c r="B78" s="61"/>
      <c r="C78" s="62"/>
      <c r="D78" s="62"/>
      <c r="E78" s="87"/>
      <c r="F78" s="55"/>
      <c r="G78" s="55"/>
      <c r="H78" s="57"/>
      <c r="I78" s="19" t="s">
        <v>60</v>
      </c>
      <c r="J78" s="50">
        <v>1417</v>
      </c>
    </row>
    <row r="79" spans="1:10" ht="24">
      <c r="A79" s="300"/>
      <c r="B79" s="61"/>
      <c r="C79" s="62"/>
      <c r="D79" s="62"/>
      <c r="E79" s="87"/>
      <c r="F79" s="55" t="s">
        <v>24</v>
      </c>
      <c r="G79" s="55"/>
      <c r="H79" s="57"/>
      <c r="I79" s="19" t="s">
        <v>65</v>
      </c>
      <c r="J79" s="81">
        <v>1497</v>
      </c>
    </row>
    <row r="80" spans="1:10" ht="24.75" thickBot="1">
      <c r="A80" s="314"/>
      <c r="B80" s="63"/>
      <c r="C80" s="64"/>
      <c r="D80" s="64"/>
      <c r="E80" s="88"/>
      <c r="F80" s="58"/>
      <c r="G80" s="58"/>
      <c r="H80" s="59"/>
      <c r="I80" s="19" t="s">
        <v>61</v>
      </c>
      <c r="J80" s="85">
        <v>5761.4</v>
      </c>
    </row>
    <row r="81" spans="1:10" ht="13.5" thickBot="1">
      <c r="A81" s="8" t="s">
        <v>21</v>
      </c>
      <c r="B81" s="30">
        <f>SUM(B8:B72)</f>
        <v>516982.61662199994</v>
      </c>
      <c r="C81" s="21">
        <f>SUM(C8:C72)</f>
        <v>890.9533779999874</v>
      </c>
      <c r="D81" s="21"/>
      <c r="E81" s="30">
        <f>SUM(E8:E72)</f>
        <v>517873.56999999995</v>
      </c>
      <c r="F81" s="31">
        <f>SUM(F8:F72)</f>
        <v>516982.61662199994</v>
      </c>
      <c r="G81" s="31">
        <f>SUM(G8:G72)</f>
        <v>254894.84999999995</v>
      </c>
      <c r="H81" s="29">
        <f>SUM(H8:H72)</f>
        <v>262978.72000000003</v>
      </c>
      <c r="I81" s="13"/>
      <c r="J81" s="11"/>
    </row>
    <row r="82" spans="1:10" ht="13.5" thickBot="1">
      <c r="A82" s="6"/>
      <c r="B82" s="46"/>
      <c r="C82" s="47"/>
      <c r="D82" s="47"/>
      <c r="E82" s="48"/>
      <c r="F82" s="49"/>
      <c r="G82" s="49"/>
      <c r="H82" s="49"/>
      <c r="I82" s="14" t="s">
        <v>22</v>
      </c>
      <c r="J82" s="22">
        <f>SUM(J8:J80)</f>
        <v>206653.88000000006</v>
      </c>
    </row>
    <row r="83" spans="1:10" ht="13.5" thickBot="1">
      <c r="A83" s="4"/>
      <c r="B83" s="1"/>
      <c r="C83" s="2"/>
      <c r="D83" s="2"/>
      <c r="E83" s="3"/>
      <c r="F83" s="332"/>
      <c r="G83" s="333"/>
      <c r="H83" s="333"/>
      <c r="I83" s="334"/>
      <c r="J83" s="28"/>
    </row>
    <row r="84" spans="9:10" ht="13.5" thickBot="1">
      <c r="I84" s="12" t="s">
        <v>38</v>
      </c>
      <c r="J84" s="23">
        <f>H81+J7-J82</f>
        <v>-86116.70000000004</v>
      </c>
    </row>
    <row r="111" spans="1:10" ht="15.75">
      <c r="A111" s="321" t="s">
        <v>68</v>
      </c>
      <c r="B111" s="321"/>
      <c r="C111" s="321"/>
      <c r="D111" s="321"/>
      <c r="E111" s="321"/>
      <c r="F111" s="321"/>
      <c r="G111" s="321"/>
      <c r="H111" s="321"/>
      <c r="I111" s="321"/>
      <c r="J111" s="321"/>
    </row>
    <row r="112" spans="1:10" ht="15.75">
      <c r="A112" s="322" t="s">
        <v>25</v>
      </c>
      <c r="B112" s="322"/>
      <c r="C112" s="322"/>
      <c r="D112" s="322"/>
      <c r="E112" s="322"/>
      <c r="F112" s="322"/>
      <c r="G112" s="322"/>
      <c r="H112" s="322"/>
      <c r="I112" s="322"/>
      <c r="J112" s="322"/>
    </row>
    <row r="113" ht="13.5" thickBot="1">
      <c r="G113" s="7"/>
    </row>
    <row r="114" spans="1:10" ht="13.5" thickBot="1">
      <c r="A114" s="306"/>
      <c r="B114" s="326" t="s">
        <v>23</v>
      </c>
      <c r="C114" s="327"/>
      <c r="D114" s="327"/>
      <c r="E114" s="328"/>
      <c r="F114" s="326" t="s">
        <v>27</v>
      </c>
      <c r="G114" s="327"/>
      <c r="H114" s="327"/>
      <c r="I114" s="327"/>
      <c r="J114" s="328"/>
    </row>
    <row r="115" spans="1:10" ht="13.5" thickBot="1">
      <c r="A115" s="307"/>
      <c r="B115" s="301" t="s">
        <v>0</v>
      </c>
      <c r="C115" s="309" t="s">
        <v>67</v>
      </c>
      <c r="D115" s="301" t="s">
        <v>1</v>
      </c>
      <c r="E115" s="301" t="s">
        <v>2</v>
      </c>
      <c r="F115" s="301" t="s">
        <v>3</v>
      </c>
      <c r="G115" s="301" t="s">
        <v>4</v>
      </c>
      <c r="H115" s="301" t="s">
        <v>5</v>
      </c>
      <c r="I115" s="335" t="s">
        <v>6</v>
      </c>
      <c r="J115" s="336"/>
    </row>
    <row r="116" spans="1:10" ht="32.25" customHeight="1" thickBot="1">
      <c r="A116" s="308"/>
      <c r="B116" s="303"/>
      <c r="C116" s="310"/>
      <c r="D116" s="303"/>
      <c r="E116" s="303"/>
      <c r="F116" s="302"/>
      <c r="G116" s="302"/>
      <c r="H116" s="300"/>
      <c r="I116" s="5" t="s">
        <v>7</v>
      </c>
      <c r="J116" s="5" t="s">
        <v>8</v>
      </c>
    </row>
    <row r="117" spans="1:10" ht="13.5" thickBot="1">
      <c r="A117" s="15" t="s">
        <v>69</v>
      </c>
      <c r="B117" s="337"/>
      <c r="C117" s="338"/>
      <c r="D117" s="338"/>
      <c r="E117" s="339"/>
      <c r="F117" s="9"/>
      <c r="G117" s="10"/>
      <c r="H117" s="10"/>
      <c r="I117" s="99" t="s">
        <v>70</v>
      </c>
      <c r="J117" s="261">
        <f>J84</f>
        <v>-86116.70000000004</v>
      </c>
    </row>
    <row r="118" spans="1:10" ht="13.5" thickBot="1">
      <c r="A118" s="301" t="s">
        <v>9</v>
      </c>
      <c r="B118" s="44">
        <f>17.67*2497.5011</f>
        <v>44130.84443700001</v>
      </c>
      <c r="C118" s="20">
        <f>E118-B118</f>
        <v>-10750.094437000007</v>
      </c>
      <c r="D118" s="32"/>
      <c r="E118" s="20">
        <v>33380.75</v>
      </c>
      <c r="F118" s="34">
        <f>B118*1</f>
        <v>44130.84443700001</v>
      </c>
      <c r="G118" s="42">
        <f>8.78*2497.5</f>
        <v>21928.05</v>
      </c>
      <c r="H118" s="40">
        <f>F118-G118+C118</f>
        <v>11452.7</v>
      </c>
      <c r="I118" s="96" t="s">
        <v>31</v>
      </c>
      <c r="J118" s="202">
        <f>1.15*2497.5</f>
        <v>2872.125</v>
      </c>
    </row>
    <row r="119" spans="1:10" ht="12.75">
      <c r="A119" s="300"/>
      <c r="B119" s="128"/>
      <c r="C119" s="129"/>
      <c r="D119" s="129"/>
      <c r="E119" s="130"/>
      <c r="F119" s="127"/>
      <c r="G119" s="129"/>
      <c r="H119" s="129"/>
      <c r="I119" s="115" t="s">
        <v>34</v>
      </c>
      <c r="J119" s="203">
        <f>1.21*2497.5</f>
        <v>3021.975</v>
      </c>
    </row>
    <row r="120" spans="1:10" ht="12.75">
      <c r="A120" s="300"/>
      <c r="B120" s="131"/>
      <c r="C120" s="132"/>
      <c r="D120" s="132"/>
      <c r="E120" s="133"/>
      <c r="F120" s="134"/>
      <c r="G120" s="132"/>
      <c r="H120" s="132"/>
      <c r="I120" s="115" t="s">
        <v>33</v>
      </c>
      <c r="J120" s="203">
        <f>2.62*2497.5</f>
        <v>6543.45</v>
      </c>
    </row>
    <row r="121" spans="1:10" ht="12.75">
      <c r="A121" s="300"/>
      <c r="B121" s="134"/>
      <c r="C121" s="132"/>
      <c r="D121" s="132"/>
      <c r="E121" s="133"/>
      <c r="F121" s="134"/>
      <c r="G121" s="132"/>
      <c r="H121" s="132"/>
      <c r="I121" s="115" t="s">
        <v>72</v>
      </c>
      <c r="J121" s="155">
        <v>25</v>
      </c>
    </row>
    <row r="122" spans="1:10" ht="24">
      <c r="A122" s="300"/>
      <c r="B122" s="150"/>
      <c r="C122" s="149"/>
      <c r="D122" s="149"/>
      <c r="E122" s="151"/>
      <c r="F122" s="150"/>
      <c r="G122" s="149"/>
      <c r="H122" s="149"/>
      <c r="I122" s="19" t="s">
        <v>73</v>
      </c>
      <c r="J122" s="155">
        <v>667</v>
      </c>
    </row>
    <row r="123" spans="1:10" ht="12.75">
      <c r="A123" s="300"/>
      <c r="B123" s="153"/>
      <c r="C123" s="152"/>
      <c r="D123" s="152"/>
      <c r="E123" s="154"/>
      <c r="F123" s="153"/>
      <c r="G123" s="152"/>
      <c r="H123" s="152"/>
      <c r="I123" s="115" t="s">
        <v>78</v>
      </c>
      <c r="J123" s="205">
        <v>748</v>
      </c>
    </row>
    <row r="124" spans="1:10" ht="13.5" thickBot="1">
      <c r="A124" s="300"/>
      <c r="B124" s="134"/>
      <c r="C124" s="132"/>
      <c r="D124" s="132"/>
      <c r="E124" s="133"/>
      <c r="F124" s="134"/>
      <c r="G124" s="132"/>
      <c r="H124" s="132"/>
      <c r="I124" s="156" t="s">
        <v>79</v>
      </c>
      <c r="J124" s="155">
        <v>748</v>
      </c>
    </row>
    <row r="125" spans="1:10" ht="13.5" thickBot="1">
      <c r="A125" s="299" t="s">
        <v>10</v>
      </c>
      <c r="B125" s="44">
        <f>17.67*2497.5011</f>
        <v>44130.84443700001</v>
      </c>
      <c r="C125" s="20">
        <f>E125-B125</f>
        <v>-3214.9844370000064</v>
      </c>
      <c r="D125" s="42"/>
      <c r="E125" s="20">
        <v>40915.86</v>
      </c>
      <c r="F125" s="33">
        <f>B125*1</f>
        <v>44130.84443700001</v>
      </c>
      <c r="G125" s="42">
        <f>8.78*2497.5</f>
        <v>21928.05</v>
      </c>
      <c r="H125" s="20">
        <f>F125-G125+C125</f>
        <v>18987.81</v>
      </c>
      <c r="I125" s="97" t="s">
        <v>31</v>
      </c>
      <c r="J125" s="202">
        <f>1.15*2497.5</f>
        <v>2872.125</v>
      </c>
    </row>
    <row r="126" spans="1:10" ht="12.75">
      <c r="A126" s="300"/>
      <c r="B126" s="131"/>
      <c r="C126" s="132"/>
      <c r="D126" s="132"/>
      <c r="E126" s="133"/>
      <c r="F126" s="134"/>
      <c r="G126" s="132"/>
      <c r="H126" s="133"/>
      <c r="I126" s="65" t="s">
        <v>34</v>
      </c>
      <c r="J126" s="203">
        <f>1.21*2497.5</f>
        <v>3021.975</v>
      </c>
    </row>
    <row r="127" spans="1:10" ht="12.75">
      <c r="A127" s="300"/>
      <c r="B127" s="131"/>
      <c r="C127" s="132"/>
      <c r="D127" s="132"/>
      <c r="E127" s="133"/>
      <c r="F127" s="134"/>
      <c r="G127" s="132"/>
      <c r="H127" s="133"/>
      <c r="I127" s="65" t="s">
        <v>33</v>
      </c>
      <c r="J127" s="203">
        <f>2.62*2497.5</f>
        <v>6543.45</v>
      </c>
    </row>
    <row r="128" spans="1:10" ht="12.75">
      <c r="A128" s="300"/>
      <c r="B128" s="131"/>
      <c r="C128" s="132"/>
      <c r="D128" s="132"/>
      <c r="E128" s="133"/>
      <c r="F128" s="134"/>
      <c r="G128" s="132"/>
      <c r="H128" s="133"/>
      <c r="I128" s="16" t="s">
        <v>74</v>
      </c>
      <c r="J128" s="155">
        <v>50</v>
      </c>
    </row>
    <row r="129" spans="1:10" ht="25.5" customHeight="1">
      <c r="A129" s="300"/>
      <c r="B129" s="131"/>
      <c r="C129" s="132"/>
      <c r="D129" s="132"/>
      <c r="E129" s="133"/>
      <c r="F129" s="134"/>
      <c r="G129" s="132"/>
      <c r="H129" s="133"/>
      <c r="I129" s="65" t="s">
        <v>75</v>
      </c>
      <c r="J129" s="155">
        <v>167</v>
      </c>
    </row>
    <row r="130" spans="1:10" ht="12.75">
      <c r="A130" s="300"/>
      <c r="B130" s="131"/>
      <c r="C130" s="132"/>
      <c r="D130" s="132"/>
      <c r="E130" s="133"/>
      <c r="F130" s="134"/>
      <c r="G130" s="132"/>
      <c r="H130" s="133"/>
      <c r="I130" s="18" t="s">
        <v>76</v>
      </c>
      <c r="J130" s="155">
        <v>470</v>
      </c>
    </row>
    <row r="131" spans="1:10" ht="13.5" thickBot="1">
      <c r="A131" s="300"/>
      <c r="B131" s="131"/>
      <c r="C131" s="132"/>
      <c r="D131" s="132"/>
      <c r="E131" s="133"/>
      <c r="F131" s="134"/>
      <c r="G131" s="132"/>
      <c r="H131" s="133"/>
      <c r="I131" s="115" t="s">
        <v>78</v>
      </c>
      <c r="J131" s="205">
        <v>748</v>
      </c>
    </row>
    <row r="132" spans="1:10" ht="13.5" thickBot="1">
      <c r="A132" s="299" t="s">
        <v>11</v>
      </c>
      <c r="B132" s="44">
        <f>17.67*2497.5011</f>
        <v>44130.84443700001</v>
      </c>
      <c r="C132" s="20">
        <f>E132-B132</f>
        <v>24597.065562999996</v>
      </c>
      <c r="D132" s="32"/>
      <c r="E132" s="20">
        <v>68727.91</v>
      </c>
      <c r="F132" s="33">
        <f>B132*1</f>
        <v>44130.84443700001</v>
      </c>
      <c r="G132" s="42">
        <f>8.78*2497.5</f>
        <v>21928.05</v>
      </c>
      <c r="H132" s="20">
        <f>F132-G132+C132</f>
        <v>46799.86</v>
      </c>
      <c r="I132" s="97" t="s">
        <v>31</v>
      </c>
      <c r="J132" s="202">
        <f>1.15*2497.5</f>
        <v>2872.125</v>
      </c>
    </row>
    <row r="133" spans="1:10" ht="12.75">
      <c r="A133" s="300"/>
      <c r="B133" s="128"/>
      <c r="C133" s="129"/>
      <c r="D133" s="129"/>
      <c r="E133" s="130"/>
      <c r="F133" s="168"/>
      <c r="G133" s="157"/>
      <c r="H133" s="158"/>
      <c r="I133" s="65" t="s">
        <v>34</v>
      </c>
      <c r="J133" s="203">
        <f>1.21*2497.5</f>
        <v>3021.975</v>
      </c>
    </row>
    <row r="134" spans="1:10" ht="12.75">
      <c r="A134" s="300"/>
      <c r="B134" s="131"/>
      <c r="C134" s="132"/>
      <c r="D134" s="132"/>
      <c r="E134" s="133"/>
      <c r="F134" s="167"/>
      <c r="G134" s="159"/>
      <c r="H134" s="160"/>
      <c r="I134" s="65" t="s">
        <v>33</v>
      </c>
      <c r="J134" s="203">
        <f>2.62*2497.5</f>
        <v>6543.45</v>
      </c>
    </row>
    <row r="135" spans="1:10" ht="24">
      <c r="A135" s="300"/>
      <c r="B135" s="135"/>
      <c r="C135" s="136"/>
      <c r="D135" s="136"/>
      <c r="E135" s="137"/>
      <c r="F135" s="161"/>
      <c r="G135" s="162"/>
      <c r="H135" s="163"/>
      <c r="I135" s="19" t="s">
        <v>77</v>
      </c>
      <c r="J135" s="204">
        <v>1750</v>
      </c>
    </row>
    <row r="136" spans="1:10" ht="13.5" thickBot="1">
      <c r="A136" s="300"/>
      <c r="B136" s="135"/>
      <c r="C136" s="136"/>
      <c r="D136" s="136"/>
      <c r="E136" s="137"/>
      <c r="F136" s="165"/>
      <c r="G136" s="166"/>
      <c r="H136" s="169"/>
      <c r="I136" s="65" t="s">
        <v>79</v>
      </c>
      <c r="J136" s="206">
        <v>2993</v>
      </c>
    </row>
    <row r="137" spans="1:10" ht="13.5" thickBot="1">
      <c r="A137" s="299" t="s">
        <v>12</v>
      </c>
      <c r="B137" s="44">
        <f>17.67*2497.5011</f>
        <v>44130.84443700001</v>
      </c>
      <c r="C137" s="20">
        <f>E137-B137</f>
        <v>-8900.944437000006</v>
      </c>
      <c r="D137" s="73"/>
      <c r="E137" s="20">
        <v>35229.9</v>
      </c>
      <c r="F137" s="36">
        <f>B137*1</f>
        <v>44130.84443700001</v>
      </c>
      <c r="G137" s="42">
        <f>8.78*2497.5</f>
        <v>21928.05</v>
      </c>
      <c r="H137" s="98">
        <f>F137-G137+C137</f>
        <v>13301.850000000002</v>
      </c>
      <c r="I137" s="97" t="s">
        <v>31</v>
      </c>
      <c r="J137" s="202">
        <f>1.15*2497.5</f>
        <v>2872.125</v>
      </c>
    </row>
    <row r="138" spans="1:10" ht="12.75">
      <c r="A138" s="300"/>
      <c r="B138" s="128"/>
      <c r="C138" s="129"/>
      <c r="D138" s="141"/>
      <c r="E138" s="130"/>
      <c r="F138" s="127"/>
      <c r="G138" s="129"/>
      <c r="H138" s="130"/>
      <c r="I138" s="65" t="s">
        <v>34</v>
      </c>
      <c r="J138" s="203">
        <f>1.21*2497.5</f>
        <v>3021.975</v>
      </c>
    </row>
    <row r="139" spans="1:10" ht="12.75">
      <c r="A139" s="300"/>
      <c r="B139" s="131"/>
      <c r="C139" s="132"/>
      <c r="D139" s="136"/>
      <c r="E139" s="133"/>
      <c r="F139" s="134"/>
      <c r="G139" s="132"/>
      <c r="H139" s="133"/>
      <c r="I139" s="65" t="s">
        <v>33</v>
      </c>
      <c r="J139" s="203">
        <f>2.62*2497.5</f>
        <v>6543.45</v>
      </c>
    </row>
    <row r="140" spans="1:10" ht="26.25" customHeight="1">
      <c r="A140" s="300"/>
      <c r="B140" s="164"/>
      <c r="C140" s="159"/>
      <c r="D140" s="162"/>
      <c r="E140" s="160"/>
      <c r="F140" s="167"/>
      <c r="G140" s="159"/>
      <c r="H140" s="160"/>
      <c r="I140" s="228" t="s">
        <v>80</v>
      </c>
      <c r="J140" s="155">
        <v>5464</v>
      </c>
    </row>
    <row r="141" spans="1:10" ht="12.75">
      <c r="A141" s="300"/>
      <c r="B141" s="164"/>
      <c r="C141" s="159"/>
      <c r="D141" s="162"/>
      <c r="E141" s="160"/>
      <c r="F141" s="167"/>
      <c r="G141" s="159"/>
      <c r="H141" s="160"/>
      <c r="I141" s="65" t="s">
        <v>81</v>
      </c>
      <c r="J141" s="104">
        <v>510.1</v>
      </c>
    </row>
    <row r="142" spans="1:10" ht="12.75">
      <c r="A142" s="300"/>
      <c r="B142" s="173"/>
      <c r="C142" s="170"/>
      <c r="D142" s="174"/>
      <c r="E142" s="172"/>
      <c r="F142" s="171"/>
      <c r="G142" s="170"/>
      <c r="H142" s="172"/>
      <c r="I142" s="65" t="s">
        <v>83</v>
      </c>
      <c r="J142" s="86">
        <v>64</v>
      </c>
    </row>
    <row r="143" spans="1:10" ht="13.5" thickBot="1">
      <c r="A143" s="300"/>
      <c r="B143" s="135"/>
      <c r="C143" s="136"/>
      <c r="D143" s="136"/>
      <c r="E143" s="137"/>
      <c r="F143" s="135"/>
      <c r="G143" s="136"/>
      <c r="H143" s="137"/>
      <c r="I143" s="18" t="s">
        <v>82</v>
      </c>
      <c r="J143" s="155">
        <v>470</v>
      </c>
    </row>
    <row r="144" spans="1:10" ht="13.5" thickBot="1">
      <c r="A144" s="301" t="s">
        <v>13</v>
      </c>
      <c r="B144" s="44">
        <f>17.67*2497.5011</f>
        <v>44130.84443700001</v>
      </c>
      <c r="C144" s="20">
        <f>E144-B144</f>
        <v>-7666.094437000007</v>
      </c>
      <c r="D144" s="73"/>
      <c r="E144" s="20">
        <v>36464.75</v>
      </c>
      <c r="F144" s="33">
        <f>B144*1</f>
        <v>44130.84443700001</v>
      </c>
      <c r="G144" s="42">
        <f>8.78*2497.5</f>
        <v>21928.05</v>
      </c>
      <c r="H144" s="20">
        <f>F144-G144+C144</f>
        <v>14536.7</v>
      </c>
      <c r="I144" s="97" t="s">
        <v>31</v>
      </c>
      <c r="J144" s="202">
        <f>1.15*2497.5</f>
        <v>2872.125</v>
      </c>
    </row>
    <row r="145" spans="1:10" ht="12.75">
      <c r="A145" s="300"/>
      <c r="B145" s="128"/>
      <c r="C145" s="157"/>
      <c r="D145" s="141"/>
      <c r="E145" s="158"/>
      <c r="F145" s="168"/>
      <c r="G145" s="157"/>
      <c r="H145" s="158"/>
      <c r="I145" s="65" t="s">
        <v>34</v>
      </c>
      <c r="J145" s="223">
        <f>1.21*2497.5</f>
        <v>3021.975</v>
      </c>
    </row>
    <row r="146" spans="1:10" ht="12.75">
      <c r="A146" s="300"/>
      <c r="B146" s="194"/>
      <c r="C146" s="191"/>
      <c r="D146" s="196"/>
      <c r="E146" s="193"/>
      <c r="F146" s="192"/>
      <c r="G146" s="191"/>
      <c r="H146" s="193"/>
      <c r="I146" s="65" t="s">
        <v>33</v>
      </c>
      <c r="J146" s="223">
        <f>2.62*2497.5</f>
        <v>6543.45</v>
      </c>
    </row>
    <row r="147" spans="1:10" ht="12.75">
      <c r="A147" s="300"/>
      <c r="B147" s="194"/>
      <c r="C147" s="191"/>
      <c r="D147" s="196"/>
      <c r="E147" s="193"/>
      <c r="F147" s="192"/>
      <c r="G147" s="191"/>
      <c r="H147" s="193"/>
      <c r="I147" s="65" t="s">
        <v>81</v>
      </c>
      <c r="J147" s="223">
        <v>510.1</v>
      </c>
    </row>
    <row r="148" spans="1:10" ht="24.75" thickBot="1">
      <c r="A148" s="314"/>
      <c r="B148" s="255"/>
      <c r="C148" s="256"/>
      <c r="D148" s="166"/>
      <c r="E148" s="257"/>
      <c r="F148" s="258"/>
      <c r="G148" s="256"/>
      <c r="H148" s="257"/>
      <c r="I148" s="103" t="s">
        <v>84</v>
      </c>
      <c r="J148" s="259">
        <v>3459.7</v>
      </c>
    </row>
    <row r="149" spans="1:10" ht="13.5" thickBot="1">
      <c r="A149" s="299" t="s">
        <v>14</v>
      </c>
      <c r="B149" s="44">
        <f>17.67*2497.5011</f>
        <v>44130.84443700001</v>
      </c>
      <c r="C149" s="20">
        <f>E149-B149</f>
        <v>-4275.064437000008</v>
      </c>
      <c r="D149" s="73"/>
      <c r="E149" s="20">
        <v>39855.78</v>
      </c>
      <c r="F149" s="33">
        <f>B149*1</f>
        <v>44130.84443700001</v>
      </c>
      <c r="G149" s="42">
        <f>8.78*2497.5</f>
        <v>21928.05</v>
      </c>
      <c r="H149" s="20">
        <f>F149-G149+C149</f>
        <v>17927.73</v>
      </c>
      <c r="I149" s="97" t="s">
        <v>31</v>
      </c>
      <c r="J149" s="202">
        <f>1.15*2497.5</f>
        <v>2872.125</v>
      </c>
    </row>
    <row r="150" spans="1:10" ht="12.75">
      <c r="A150" s="300"/>
      <c r="B150" s="128"/>
      <c r="C150" s="157"/>
      <c r="D150" s="141"/>
      <c r="E150" s="158"/>
      <c r="F150" s="168"/>
      <c r="G150" s="157"/>
      <c r="H150" s="158"/>
      <c r="I150" s="65" t="s">
        <v>34</v>
      </c>
      <c r="J150" s="223">
        <f>1.21*2497.5</f>
        <v>3021.975</v>
      </c>
    </row>
    <row r="151" spans="1:10" ht="12.75">
      <c r="A151" s="300"/>
      <c r="B151" s="194"/>
      <c r="C151" s="191"/>
      <c r="D151" s="196"/>
      <c r="E151" s="193"/>
      <c r="F151" s="192"/>
      <c r="G151" s="191"/>
      <c r="H151" s="193"/>
      <c r="I151" s="65" t="s">
        <v>33</v>
      </c>
      <c r="J151" s="223">
        <f>2.62*2497.5</f>
        <v>6543.45</v>
      </c>
    </row>
    <row r="152" spans="1:10" ht="36">
      <c r="A152" s="300"/>
      <c r="B152" s="195"/>
      <c r="C152" s="196"/>
      <c r="D152" s="196"/>
      <c r="E152" s="197"/>
      <c r="F152" s="195"/>
      <c r="G152" s="196"/>
      <c r="H152" s="197"/>
      <c r="I152" s="19" t="s">
        <v>85</v>
      </c>
      <c r="J152" s="252">
        <f>999.4+504</f>
        <v>1503.4</v>
      </c>
    </row>
    <row r="153" spans="1:10" ht="24">
      <c r="A153" s="300"/>
      <c r="B153" s="195"/>
      <c r="C153" s="196"/>
      <c r="D153" s="196"/>
      <c r="E153" s="197"/>
      <c r="F153" s="195"/>
      <c r="G153" s="196"/>
      <c r="H153" s="197"/>
      <c r="I153" s="221" t="s">
        <v>86</v>
      </c>
      <c r="J153" s="250">
        <v>2170</v>
      </c>
    </row>
    <row r="154" spans="1:10" ht="13.5" thickBot="1">
      <c r="A154" s="314"/>
      <c r="B154" s="165"/>
      <c r="C154" s="166"/>
      <c r="D154" s="166"/>
      <c r="E154" s="140"/>
      <c r="F154" s="165"/>
      <c r="G154" s="166"/>
      <c r="H154" s="140"/>
      <c r="I154" s="220" t="s">
        <v>87</v>
      </c>
      <c r="J154" s="209">
        <v>60907</v>
      </c>
    </row>
    <row r="155" spans="1:10" ht="13.5" thickBot="1">
      <c r="A155" s="299" t="s">
        <v>15</v>
      </c>
      <c r="B155" s="44">
        <f>18.71*2497.499</f>
        <v>46728.20629</v>
      </c>
      <c r="C155" s="20">
        <f>E155-B155</f>
        <v>-2189.4862900000007</v>
      </c>
      <c r="D155" s="73"/>
      <c r="E155" s="20">
        <v>44538.72</v>
      </c>
      <c r="F155" s="33">
        <f>B155*1</f>
        <v>46728.20629</v>
      </c>
      <c r="G155" s="32">
        <f>(2.733+2.9+0.53+2.24)*2497.5</f>
        <v>20986.4925</v>
      </c>
      <c r="H155" s="20">
        <f>F155-G155+C155</f>
        <v>23552.2275</v>
      </c>
      <c r="I155" s="97" t="s">
        <v>31</v>
      </c>
      <c r="J155" s="203">
        <f>1.15*2497.5</f>
        <v>2872.125</v>
      </c>
    </row>
    <row r="156" spans="1:10" ht="12.75">
      <c r="A156" s="300"/>
      <c r="B156" s="128"/>
      <c r="C156" s="129"/>
      <c r="D156" s="141"/>
      <c r="E156" s="130"/>
      <c r="F156" s="127"/>
      <c r="G156" s="129"/>
      <c r="H156" s="130"/>
      <c r="I156" s="65" t="s">
        <v>34</v>
      </c>
      <c r="J156" s="203">
        <f>1.28*2497.5</f>
        <v>3196.8</v>
      </c>
    </row>
    <row r="157" spans="1:10" ht="12.75">
      <c r="A157" s="300"/>
      <c r="B157" s="131"/>
      <c r="C157" s="132"/>
      <c r="D157" s="136"/>
      <c r="E157" s="133"/>
      <c r="F157" s="134"/>
      <c r="G157" s="132"/>
      <c r="H157" s="133"/>
      <c r="I157" s="65" t="s">
        <v>33</v>
      </c>
      <c r="J157" s="203">
        <f>2.78*2497.5</f>
        <v>6943.049999999999</v>
      </c>
    </row>
    <row r="158" spans="1:10" ht="12.75">
      <c r="A158" s="300"/>
      <c r="B158" s="131"/>
      <c r="C158" s="132"/>
      <c r="D158" s="136"/>
      <c r="E158" s="133"/>
      <c r="F158" s="134"/>
      <c r="G158" s="132"/>
      <c r="H158" s="133"/>
      <c r="I158" s="82" t="s">
        <v>32</v>
      </c>
      <c r="J158" s="155">
        <v>8807</v>
      </c>
    </row>
    <row r="159" spans="1:10" ht="26.25" customHeight="1">
      <c r="A159" s="300"/>
      <c r="B159" s="179"/>
      <c r="C159" s="176"/>
      <c r="D159" s="180"/>
      <c r="E159" s="178"/>
      <c r="F159" s="177"/>
      <c r="G159" s="176"/>
      <c r="H159" s="178"/>
      <c r="I159" s="208" t="s">
        <v>88</v>
      </c>
      <c r="J159" s="155">
        <v>141</v>
      </c>
    </row>
    <row r="160" spans="1:10" ht="24">
      <c r="A160" s="300"/>
      <c r="B160" s="179"/>
      <c r="C160" s="176"/>
      <c r="D160" s="180"/>
      <c r="E160" s="178"/>
      <c r="F160" s="177"/>
      <c r="G160" s="176"/>
      <c r="H160" s="178"/>
      <c r="I160" s="208" t="s">
        <v>89</v>
      </c>
      <c r="J160" s="155">
        <v>932</v>
      </c>
    </row>
    <row r="161" spans="1:10" ht="12.75">
      <c r="A161" s="300"/>
      <c r="B161" s="184"/>
      <c r="C161" s="181"/>
      <c r="D161" s="183"/>
      <c r="E161" s="182"/>
      <c r="F161" s="185"/>
      <c r="G161" s="181"/>
      <c r="H161" s="182"/>
      <c r="I161" s="219" t="s">
        <v>90</v>
      </c>
      <c r="J161" s="210">
        <v>60907</v>
      </c>
    </row>
    <row r="162" spans="1:10" ht="12.75">
      <c r="A162" s="300"/>
      <c r="B162" s="135"/>
      <c r="C162" s="136"/>
      <c r="D162" s="136"/>
      <c r="E162" s="137"/>
      <c r="F162" s="135"/>
      <c r="G162" s="136"/>
      <c r="H162" s="137"/>
      <c r="I162" s="82" t="s">
        <v>51</v>
      </c>
      <c r="J162" s="113">
        <v>2245</v>
      </c>
    </row>
    <row r="163" spans="1:10" ht="13.5" thickBot="1">
      <c r="A163" s="300"/>
      <c r="B163" s="195"/>
      <c r="C163" s="196"/>
      <c r="D163" s="196"/>
      <c r="E163" s="197"/>
      <c r="F163" s="195"/>
      <c r="G163" s="196"/>
      <c r="H163" s="197"/>
      <c r="I163" s="225" t="s">
        <v>100</v>
      </c>
      <c r="J163" s="224">
        <v>550</v>
      </c>
    </row>
    <row r="164" spans="1:10" ht="13.5" thickBot="1">
      <c r="A164" s="299" t="s">
        <v>16</v>
      </c>
      <c r="B164" s="44">
        <f>18.71*2497.499</f>
        <v>46728.20629</v>
      </c>
      <c r="C164" s="20">
        <f>E164-B164</f>
        <v>-986.2362900000007</v>
      </c>
      <c r="D164" s="42"/>
      <c r="E164" s="212">
        <v>45741.97</v>
      </c>
      <c r="F164" s="33">
        <f>B164*1</f>
        <v>46728.20629</v>
      </c>
      <c r="G164" s="32">
        <f>(2.733+2.9+0.53+2.24)*2497.5</f>
        <v>20986.4925</v>
      </c>
      <c r="H164" s="20">
        <f>F164-G164+C164</f>
        <v>24755.4775</v>
      </c>
      <c r="I164" s="97" t="s">
        <v>31</v>
      </c>
      <c r="J164" s="222">
        <f>1.15*2497.5</f>
        <v>2872.125</v>
      </c>
    </row>
    <row r="165" spans="1:10" ht="12.75">
      <c r="A165" s="300"/>
      <c r="B165" s="128"/>
      <c r="C165" s="129"/>
      <c r="D165" s="141"/>
      <c r="E165" s="130"/>
      <c r="F165" s="127"/>
      <c r="G165" s="129"/>
      <c r="H165" s="130"/>
      <c r="I165" s="65" t="s">
        <v>34</v>
      </c>
      <c r="J165" s="223">
        <f>1.28*2497.5</f>
        <v>3196.8</v>
      </c>
    </row>
    <row r="166" spans="1:10" ht="12.75">
      <c r="A166" s="300"/>
      <c r="B166" s="131"/>
      <c r="C166" s="132"/>
      <c r="D166" s="136"/>
      <c r="E166" s="133"/>
      <c r="F166" s="134"/>
      <c r="G166" s="132"/>
      <c r="H166" s="133"/>
      <c r="I166" s="65" t="s">
        <v>33</v>
      </c>
      <c r="J166" s="223">
        <f>2.78*2497.5</f>
        <v>6943.049999999999</v>
      </c>
    </row>
    <row r="167" spans="1:10" ht="24">
      <c r="A167" s="300"/>
      <c r="B167" s="131"/>
      <c r="C167" s="132"/>
      <c r="D167" s="136"/>
      <c r="E167" s="133"/>
      <c r="F167" s="134"/>
      <c r="G167" s="132"/>
      <c r="H167" s="133"/>
      <c r="I167" s="215" t="s">
        <v>92</v>
      </c>
      <c r="J167" s="216">
        <v>5054</v>
      </c>
    </row>
    <row r="168" spans="1:10" ht="12.75">
      <c r="A168" s="300"/>
      <c r="B168" s="189"/>
      <c r="C168" s="186"/>
      <c r="D168" s="190"/>
      <c r="E168" s="188"/>
      <c r="F168" s="187"/>
      <c r="G168" s="186"/>
      <c r="H168" s="188"/>
      <c r="I168" s="215" t="s">
        <v>93</v>
      </c>
      <c r="J168" s="216">
        <v>350</v>
      </c>
    </row>
    <row r="169" spans="1:10" ht="24">
      <c r="A169" s="300"/>
      <c r="B169" s="189"/>
      <c r="C169" s="186"/>
      <c r="D169" s="190"/>
      <c r="E169" s="188"/>
      <c r="F169" s="187"/>
      <c r="G169" s="186"/>
      <c r="H169" s="188"/>
      <c r="I169" s="215" t="s">
        <v>94</v>
      </c>
      <c r="J169" s="216">
        <v>64</v>
      </c>
    </row>
    <row r="170" spans="1:10" ht="12.75">
      <c r="A170" s="300"/>
      <c r="B170" s="131"/>
      <c r="C170" s="132"/>
      <c r="D170" s="136"/>
      <c r="E170" s="133"/>
      <c r="F170" s="134"/>
      <c r="G170" s="132"/>
      <c r="H170" s="133"/>
      <c r="I170" s="221" t="s">
        <v>95</v>
      </c>
      <c r="J170" s="216">
        <v>470</v>
      </c>
    </row>
    <row r="171" spans="1:10" ht="12.75">
      <c r="A171" s="300"/>
      <c r="B171" s="189"/>
      <c r="C171" s="186"/>
      <c r="D171" s="190"/>
      <c r="E171" s="188"/>
      <c r="F171" s="187"/>
      <c r="G171" s="186"/>
      <c r="H171" s="188"/>
      <c r="I171" s="17" t="s">
        <v>91</v>
      </c>
      <c r="J171" s="216">
        <f>60907*2</f>
        <v>121814</v>
      </c>
    </row>
    <row r="172" spans="1:10" ht="15" customHeight="1" thickBot="1">
      <c r="A172" s="300"/>
      <c r="B172" s="131"/>
      <c r="C172" s="132"/>
      <c r="D172" s="136"/>
      <c r="E172" s="133"/>
      <c r="F172" s="134"/>
      <c r="G172" s="132"/>
      <c r="H172" s="133"/>
      <c r="I172" s="221" t="s">
        <v>49</v>
      </c>
      <c r="J172" s="218">
        <v>1497</v>
      </c>
    </row>
    <row r="173" spans="1:10" ht="13.5" thickBot="1">
      <c r="A173" s="299" t="s">
        <v>17</v>
      </c>
      <c r="B173" s="44">
        <f>18.71*2497.499</f>
        <v>46728.20629</v>
      </c>
      <c r="C173" s="20">
        <f>E173-B173</f>
        <v>-2763.5162899999996</v>
      </c>
      <c r="D173" s="74"/>
      <c r="E173" s="175">
        <v>43964.69</v>
      </c>
      <c r="F173" s="33">
        <f>B173*1</f>
        <v>46728.20629</v>
      </c>
      <c r="G173" s="32">
        <f>(2.733+2.9+0.53+2.24)*2497.5</f>
        <v>20986.4925</v>
      </c>
      <c r="H173" s="20">
        <f>F173-G173+C173</f>
        <v>22978.197500000002</v>
      </c>
      <c r="I173" s="97" t="s">
        <v>31</v>
      </c>
      <c r="J173" s="223">
        <f>1.15*2497.5</f>
        <v>2872.125</v>
      </c>
    </row>
    <row r="174" spans="1:10" ht="12.75">
      <c r="A174" s="300"/>
      <c r="B174" s="128"/>
      <c r="C174" s="129"/>
      <c r="D174" s="141"/>
      <c r="E174" s="130"/>
      <c r="F174" s="127"/>
      <c r="G174" s="129"/>
      <c r="H174" s="130"/>
      <c r="I174" s="65" t="s">
        <v>34</v>
      </c>
      <c r="J174" s="223">
        <f>1.28*2497.5</f>
        <v>3196.8</v>
      </c>
    </row>
    <row r="175" spans="1:10" ht="12.75">
      <c r="A175" s="300"/>
      <c r="B175" s="131"/>
      <c r="C175" s="132"/>
      <c r="D175" s="136"/>
      <c r="E175" s="133"/>
      <c r="F175" s="134"/>
      <c r="G175" s="132"/>
      <c r="H175" s="133"/>
      <c r="I175" s="65" t="s">
        <v>33</v>
      </c>
      <c r="J175" s="223">
        <f>2.78*2497.5</f>
        <v>6943.049999999999</v>
      </c>
    </row>
    <row r="176" spans="1:10" ht="12.75">
      <c r="A176" s="300"/>
      <c r="B176" s="135"/>
      <c r="C176" s="136"/>
      <c r="D176" s="136"/>
      <c r="E176" s="137"/>
      <c r="F176" s="135"/>
      <c r="G176" s="136"/>
      <c r="H176" s="137"/>
      <c r="I176" s="214" t="s">
        <v>99</v>
      </c>
      <c r="J176" s="217">
        <v>320</v>
      </c>
    </row>
    <row r="177" spans="1:10" ht="17.25" customHeight="1" thickBot="1">
      <c r="A177" s="300"/>
      <c r="B177" s="135"/>
      <c r="C177" s="136"/>
      <c r="D177" s="136"/>
      <c r="E177" s="137"/>
      <c r="F177" s="138"/>
      <c r="G177" s="139"/>
      <c r="H177" s="140"/>
      <c r="I177" s="211" t="s">
        <v>49</v>
      </c>
      <c r="J177" s="229">
        <v>2245</v>
      </c>
    </row>
    <row r="178" spans="1:10" ht="13.5" thickBot="1">
      <c r="A178" s="299" t="s">
        <v>18</v>
      </c>
      <c r="B178" s="44">
        <f>18.71*2497.499</f>
        <v>46728.20629</v>
      </c>
      <c r="C178" s="20">
        <f>E178-B178</f>
        <v>-3290.466290000004</v>
      </c>
      <c r="D178" s="73"/>
      <c r="E178" s="20">
        <v>43437.74</v>
      </c>
      <c r="F178" s="26">
        <f>B178*1</f>
        <v>46728.20629</v>
      </c>
      <c r="G178" s="32">
        <f>(2.733+2.9+0.53+2.24)*2497.5</f>
        <v>20986.4925</v>
      </c>
      <c r="H178" s="20">
        <f>F178-G178+C178</f>
        <v>22451.247499999998</v>
      </c>
      <c r="I178" s="96" t="s">
        <v>31</v>
      </c>
      <c r="J178" s="222">
        <f>1.15*2497.5</f>
        <v>2872.125</v>
      </c>
    </row>
    <row r="179" spans="1:10" ht="12.75">
      <c r="A179" s="300"/>
      <c r="B179" s="128"/>
      <c r="C179" s="157"/>
      <c r="D179" s="141"/>
      <c r="E179" s="158"/>
      <c r="F179" s="168"/>
      <c r="G179" s="157"/>
      <c r="H179" s="158"/>
      <c r="I179" s="65" t="s">
        <v>34</v>
      </c>
      <c r="J179" s="223">
        <f>1.28*2497.5</f>
        <v>3196.8</v>
      </c>
    </row>
    <row r="180" spans="1:10" ht="12.75">
      <c r="A180" s="300"/>
      <c r="B180" s="194"/>
      <c r="C180" s="191"/>
      <c r="D180" s="196"/>
      <c r="E180" s="193"/>
      <c r="F180" s="192"/>
      <c r="G180" s="191"/>
      <c r="H180" s="193"/>
      <c r="I180" s="65" t="s">
        <v>33</v>
      </c>
      <c r="J180" s="223">
        <f>2.78*2497.5</f>
        <v>6943.049999999999</v>
      </c>
    </row>
    <row r="181" spans="1:10" ht="15.75" customHeight="1">
      <c r="A181" s="300"/>
      <c r="B181" s="194"/>
      <c r="C181" s="191"/>
      <c r="D181" s="196"/>
      <c r="E181" s="193"/>
      <c r="F181" s="192"/>
      <c r="G181" s="191"/>
      <c r="H181" s="193"/>
      <c r="I181" s="226" t="s">
        <v>112</v>
      </c>
      <c r="J181" s="227">
        <v>209</v>
      </c>
    </row>
    <row r="182" spans="1:10" ht="12.75">
      <c r="A182" s="300"/>
      <c r="B182" s="194"/>
      <c r="C182" s="191"/>
      <c r="D182" s="196"/>
      <c r="E182" s="193"/>
      <c r="F182" s="192"/>
      <c r="G182" s="191"/>
      <c r="H182" s="193"/>
      <c r="I182" s="228" t="s">
        <v>96</v>
      </c>
      <c r="J182" s="227">
        <v>2000</v>
      </c>
    </row>
    <row r="183" spans="1:10" ht="12.75">
      <c r="A183" s="300"/>
      <c r="B183" s="194"/>
      <c r="C183" s="191"/>
      <c r="D183" s="196"/>
      <c r="E183" s="193"/>
      <c r="F183" s="192"/>
      <c r="G183" s="191"/>
      <c r="H183" s="193"/>
      <c r="I183" s="228" t="s">
        <v>97</v>
      </c>
      <c r="J183" s="227">
        <v>2485</v>
      </c>
    </row>
    <row r="184" spans="1:10" ht="12.75">
      <c r="A184" s="300"/>
      <c r="B184" s="194"/>
      <c r="C184" s="191"/>
      <c r="D184" s="196"/>
      <c r="E184" s="193"/>
      <c r="F184" s="192"/>
      <c r="G184" s="191"/>
      <c r="H184" s="193"/>
      <c r="I184" s="109" t="s">
        <v>101</v>
      </c>
      <c r="J184" s="227">
        <v>310</v>
      </c>
    </row>
    <row r="185" spans="1:10" ht="16.5" customHeight="1">
      <c r="A185" s="300"/>
      <c r="B185" s="194"/>
      <c r="C185" s="191"/>
      <c r="D185" s="196"/>
      <c r="E185" s="193"/>
      <c r="F185" s="192"/>
      <c r="G185" s="191"/>
      <c r="H185" s="193"/>
      <c r="I185" s="230" t="s">
        <v>49</v>
      </c>
      <c r="J185" s="251">
        <v>2245</v>
      </c>
    </row>
    <row r="186" spans="1:10" ht="15" customHeight="1" thickBot="1">
      <c r="A186" s="314"/>
      <c r="B186" s="165"/>
      <c r="C186" s="166"/>
      <c r="D186" s="166"/>
      <c r="E186" s="140"/>
      <c r="F186" s="165"/>
      <c r="G186" s="166"/>
      <c r="H186" s="140"/>
      <c r="I186" s="253" t="s">
        <v>111</v>
      </c>
      <c r="J186" s="254">
        <v>5209.4</v>
      </c>
    </row>
    <row r="187" spans="1:10" ht="13.5" thickBot="1">
      <c r="A187" s="299" t="s">
        <v>19</v>
      </c>
      <c r="B187" s="44">
        <f>18.71*2497.499</f>
        <v>46728.20629</v>
      </c>
      <c r="C187" s="42">
        <f>E187-B187</f>
        <v>6261.98371</v>
      </c>
      <c r="D187" s="74"/>
      <c r="E187" s="213">
        <v>52990.19</v>
      </c>
      <c r="F187" s="41">
        <f>B187*1</f>
        <v>46728.20629</v>
      </c>
      <c r="G187" s="42">
        <f>(2.733+2.9+0.53+2.24)*2497.5</f>
        <v>20986.4925</v>
      </c>
      <c r="H187" s="20">
        <f>F187-G187+C187</f>
        <v>32003.697500000002</v>
      </c>
      <c r="I187" s="97" t="s">
        <v>31</v>
      </c>
      <c r="J187" s="222">
        <f>1.15*2497.5</f>
        <v>2872.125</v>
      </c>
    </row>
    <row r="188" spans="1:10" ht="12.75">
      <c r="A188" s="300"/>
      <c r="B188" s="194"/>
      <c r="C188" s="191"/>
      <c r="D188" s="196"/>
      <c r="E188" s="191"/>
      <c r="F188" s="192"/>
      <c r="G188" s="191"/>
      <c r="H188" s="193"/>
      <c r="I188" s="115" t="s">
        <v>34</v>
      </c>
      <c r="J188" s="207">
        <f>1.28*2497.5</f>
        <v>3196.8</v>
      </c>
    </row>
    <row r="189" spans="1:10" ht="12.75">
      <c r="A189" s="300"/>
      <c r="B189" s="194"/>
      <c r="C189" s="191"/>
      <c r="D189" s="196"/>
      <c r="E189" s="191"/>
      <c r="F189" s="192"/>
      <c r="G189" s="191"/>
      <c r="H189" s="193"/>
      <c r="I189" s="19" t="s">
        <v>33</v>
      </c>
      <c r="J189" s="207">
        <f>2.78*2497.5</f>
        <v>6943.049999999999</v>
      </c>
    </row>
    <row r="190" spans="1:10" ht="24">
      <c r="A190" s="300"/>
      <c r="B190" s="198"/>
      <c r="C190" s="199"/>
      <c r="D190" s="199"/>
      <c r="E190" s="199"/>
      <c r="F190" s="195"/>
      <c r="G190" s="196"/>
      <c r="H190" s="197"/>
      <c r="I190" s="19" t="s">
        <v>102</v>
      </c>
      <c r="J190" s="250">
        <v>5043.3</v>
      </c>
    </row>
    <row r="191" spans="1:10" ht="12.75">
      <c r="A191" s="300"/>
      <c r="B191" s="198"/>
      <c r="C191" s="199"/>
      <c r="D191" s="199"/>
      <c r="E191" s="199"/>
      <c r="F191" s="195"/>
      <c r="G191" s="196"/>
      <c r="H191" s="197"/>
      <c r="I191" s="19" t="s">
        <v>98</v>
      </c>
      <c r="J191" s="250">
        <v>10</v>
      </c>
    </row>
    <row r="192" spans="1:10" ht="12.75">
      <c r="A192" s="200"/>
      <c r="B192" s="198"/>
      <c r="C192" s="199"/>
      <c r="D192" s="199"/>
      <c r="E192" s="199"/>
      <c r="F192" s="195"/>
      <c r="G192" s="196"/>
      <c r="H192" s="197"/>
      <c r="I192" s="238" t="s">
        <v>79</v>
      </c>
      <c r="J192" s="239">
        <v>1497</v>
      </c>
    </row>
    <row r="193" spans="1:10" ht="17.25" customHeight="1" thickBot="1">
      <c r="A193" s="201"/>
      <c r="B193" s="145"/>
      <c r="C193" s="146"/>
      <c r="D193" s="146"/>
      <c r="E193" s="146"/>
      <c r="F193" s="235"/>
      <c r="G193" s="147"/>
      <c r="H193" s="148"/>
      <c r="I193" s="237" t="s">
        <v>95</v>
      </c>
      <c r="J193" s="236">
        <v>470</v>
      </c>
    </row>
    <row r="194" spans="1:10" ht="13.5" thickBot="1">
      <c r="A194" s="300" t="s">
        <v>20</v>
      </c>
      <c r="B194" s="231">
        <f>18.71*2497.499</f>
        <v>46728.20629</v>
      </c>
      <c r="C194" s="232">
        <f>E194-B194</f>
        <v>-4701.30629</v>
      </c>
      <c r="D194" s="233"/>
      <c r="E194" s="232">
        <v>42026.9</v>
      </c>
      <c r="F194" s="39">
        <f>B194*1</f>
        <v>46728.20629</v>
      </c>
      <c r="G194" s="234">
        <f>(2.733+2.9+0.53+2.24)*2497.5</f>
        <v>20986.4925</v>
      </c>
      <c r="H194" s="232">
        <f>F194-G194+C194</f>
        <v>21040.4075</v>
      </c>
      <c r="I194" s="115" t="s">
        <v>31</v>
      </c>
      <c r="J194" s="223">
        <f>1.15*2497.5</f>
        <v>2872.125</v>
      </c>
    </row>
    <row r="195" spans="1:10" ht="12.75">
      <c r="A195" s="300"/>
      <c r="B195" s="128"/>
      <c r="C195" s="129"/>
      <c r="D195" s="141"/>
      <c r="E195" s="130"/>
      <c r="F195" s="132"/>
      <c r="G195" s="132"/>
      <c r="H195" s="133"/>
      <c r="I195" s="65" t="s">
        <v>34</v>
      </c>
      <c r="J195" s="223">
        <f>1.28*2497.5</f>
        <v>3196.8</v>
      </c>
    </row>
    <row r="196" spans="1:10" ht="12.75">
      <c r="A196" s="300"/>
      <c r="B196" s="131"/>
      <c r="C196" s="132"/>
      <c r="D196" s="136"/>
      <c r="E196" s="133"/>
      <c r="F196" s="132"/>
      <c r="G196" s="132"/>
      <c r="H196" s="133"/>
      <c r="I196" s="65" t="s">
        <v>33</v>
      </c>
      <c r="J196" s="223">
        <f>2.78*2497.5</f>
        <v>6943.049999999999</v>
      </c>
    </row>
    <row r="197" spans="1:10" ht="24">
      <c r="A197" s="300"/>
      <c r="B197" s="142"/>
      <c r="C197" s="143"/>
      <c r="D197" s="143"/>
      <c r="E197" s="144"/>
      <c r="F197" s="136"/>
      <c r="G197" s="136"/>
      <c r="H197" s="137"/>
      <c r="I197" s="19" t="s">
        <v>103</v>
      </c>
      <c r="J197" s="250">
        <v>61</v>
      </c>
    </row>
    <row r="198" spans="1:10" ht="12.75">
      <c r="A198" s="300"/>
      <c r="B198" s="142"/>
      <c r="C198" s="143"/>
      <c r="D198" s="143"/>
      <c r="E198" s="144"/>
      <c r="F198" s="136"/>
      <c r="G198" s="136"/>
      <c r="H198" s="137"/>
      <c r="I198" s="215" t="s">
        <v>104</v>
      </c>
      <c r="J198" s="250">
        <v>80</v>
      </c>
    </row>
    <row r="199" spans="1:10" ht="24">
      <c r="A199" s="300"/>
      <c r="B199" s="142"/>
      <c r="C199" s="143"/>
      <c r="D199" s="143"/>
      <c r="E199" s="144"/>
      <c r="F199" s="136"/>
      <c r="G199" s="136"/>
      <c r="H199" s="137"/>
      <c r="I199" s="240" t="s">
        <v>105</v>
      </c>
      <c r="J199" s="250">
        <f>5720+440</f>
        <v>6160</v>
      </c>
    </row>
    <row r="200" spans="1:10" ht="12.75">
      <c r="A200" s="300"/>
      <c r="B200" s="142"/>
      <c r="C200" s="143"/>
      <c r="D200" s="143"/>
      <c r="E200" s="144"/>
      <c r="F200" s="136"/>
      <c r="G200" s="136"/>
      <c r="H200" s="137"/>
      <c r="I200" s="241" t="s">
        <v>106</v>
      </c>
      <c r="J200" s="245">
        <v>380</v>
      </c>
    </row>
    <row r="201" spans="1:10" ht="12.75">
      <c r="A201" s="300"/>
      <c r="B201" s="198"/>
      <c r="C201" s="199"/>
      <c r="D201" s="199"/>
      <c r="E201" s="144"/>
      <c r="F201" s="196"/>
      <c r="G201" s="196"/>
      <c r="H201" s="197"/>
      <c r="I201" s="241" t="s">
        <v>107</v>
      </c>
      <c r="J201" s="247">
        <v>40</v>
      </c>
    </row>
    <row r="202" spans="1:10" ht="12.75">
      <c r="A202" s="300"/>
      <c r="B202" s="198"/>
      <c r="C202" s="199"/>
      <c r="D202" s="199"/>
      <c r="E202" s="144"/>
      <c r="F202" s="196"/>
      <c r="G202" s="196"/>
      <c r="H202" s="197"/>
      <c r="I202" s="242" t="s">
        <v>108</v>
      </c>
      <c r="J202" s="243">
        <v>1497</v>
      </c>
    </row>
    <row r="203" spans="1:10" ht="12.75">
      <c r="A203" s="300"/>
      <c r="B203" s="198"/>
      <c r="C203" s="199"/>
      <c r="D203" s="199"/>
      <c r="E203" s="144"/>
      <c r="F203" s="196"/>
      <c r="G203" s="196"/>
      <c r="H203" s="197"/>
      <c r="I203" s="248" t="s">
        <v>109</v>
      </c>
      <c r="J203" s="246">
        <v>310</v>
      </c>
    </row>
    <row r="204" spans="1:10" ht="24">
      <c r="A204" s="300"/>
      <c r="B204" s="198"/>
      <c r="C204" s="199"/>
      <c r="D204" s="199"/>
      <c r="E204" s="144"/>
      <c r="F204" s="196"/>
      <c r="G204" s="196"/>
      <c r="H204" s="197"/>
      <c r="I204" s="249" t="s">
        <v>110</v>
      </c>
      <c r="J204" s="252">
        <v>2267</v>
      </c>
    </row>
    <row r="205" spans="1:10" ht="24.75" thickBot="1">
      <c r="A205" s="300"/>
      <c r="B205" s="142"/>
      <c r="C205" s="143"/>
      <c r="D205" s="143"/>
      <c r="E205" s="144"/>
      <c r="F205" s="136" t="s">
        <v>24</v>
      </c>
      <c r="G205" s="136"/>
      <c r="H205" s="137"/>
      <c r="I205" s="244" t="s">
        <v>65</v>
      </c>
      <c r="J205" s="247">
        <v>2744</v>
      </c>
    </row>
    <row r="206" spans="1:10" ht="13.5" thickBot="1">
      <c r="A206" s="8" t="s">
        <v>21</v>
      </c>
      <c r="B206" s="30">
        <f>SUM(B118:B194)</f>
        <v>545154.304362</v>
      </c>
      <c r="C206" s="21">
        <f>SUM(C118:C194)</f>
        <v>-17879.144362000043</v>
      </c>
      <c r="D206" s="21"/>
      <c r="E206" s="30">
        <f>SUM(E118:E194)</f>
        <v>527275.16</v>
      </c>
      <c r="F206" s="31">
        <f>SUM(F118:F194)</f>
        <v>545154.304362</v>
      </c>
      <c r="G206" s="31">
        <f>SUM(G118:G194)</f>
        <v>257487.25499999995</v>
      </c>
      <c r="H206" s="29">
        <f>SUM(H118:H194)</f>
        <v>269787.905</v>
      </c>
      <c r="I206" s="13"/>
      <c r="J206" s="11"/>
    </row>
    <row r="207" spans="1:10" ht="13.5" thickBot="1">
      <c r="A207" s="6"/>
      <c r="B207" s="46"/>
      <c r="C207" s="47"/>
      <c r="D207" s="47"/>
      <c r="E207" s="48"/>
      <c r="F207" s="49"/>
      <c r="G207" s="49"/>
      <c r="H207" s="49"/>
      <c r="I207" s="14" t="s">
        <v>22</v>
      </c>
      <c r="J207" s="22">
        <f>SUM(J118:J205)</f>
        <v>474535.14999999985</v>
      </c>
    </row>
    <row r="208" spans="1:10" ht="13.5" thickBot="1">
      <c r="A208" s="4"/>
      <c r="B208" s="1"/>
      <c r="C208" s="2"/>
      <c r="D208" s="2"/>
      <c r="E208" s="3"/>
      <c r="F208" s="332"/>
      <c r="G208" s="333"/>
      <c r="H208" s="333"/>
      <c r="I208" s="334"/>
      <c r="J208" s="260"/>
    </row>
    <row r="209" spans="9:10" ht="13.5" thickBot="1">
      <c r="I209" s="12" t="s">
        <v>71</v>
      </c>
      <c r="J209" s="23">
        <f>H206+J117-J207</f>
        <v>-290863.94499999983</v>
      </c>
    </row>
    <row r="227" spans="1:10" ht="15.75">
      <c r="A227" s="321" t="s">
        <v>114</v>
      </c>
      <c r="B227" s="321"/>
      <c r="C227" s="321"/>
      <c r="D227" s="321"/>
      <c r="E227" s="321"/>
      <c r="F227" s="321"/>
      <c r="G227" s="321"/>
      <c r="H227" s="321"/>
      <c r="I227" s="321"/>
      <c r="J227" s="321"/>
    </row>
    <row r="228" spans="1:10" ht="16.5" thickBot="1">
      <c r="A228" s="322" t="s">
        <v>25</v>
      </c>
      <c r="B228" s="322"/>
      <c r="C228" s="322"/>
      <c r="D228" s="322"/>
      <c r="E228" s="322"/>
      <c r="F228" s="322"/>
      <c r="G228" s="322"/>
      <c r="H228" s="322"/>
      <c r="I228" s="322"/>
      <c r="J228" s="322"/>
    </row>
    <row r="229" spans="1:10" ht="13.5" thickBot="1">
      <c r="A229" s="323"/>
      <c r="B229" s="326" t="s">
        <v>23</v>
      </c>
      <c r="C229" s="327"/>
      <c r="D229" s="327"/>
      <c r="E229" s="328"/>
      <c r="F229" s="326" t="s">
        <v>27</v>
      </c>
      <c r="G229" s="327"/>
      <c r="H229" s="327"/>
      <c r="I229" s="327"/>
      <c r="J229" s="328"/>
    </row>
    <row r="230" spans="1:10" ht="13.5" thickBot="1">
      <c r="A230" s="324"/>
      <c r="B230" s="304" t="s">
        <v>0</v>
      </c>
      <c r="C230" s="330" t="s">
        <v>67</v>
      </c>
      <c r="D230" s="304" t="s">
        <v>1</v>
      </c>
      <c r="E230" s="304" t="s">
        <v>2</v>
      </c>
      <c r="F230" s="304" t="s">
        <v>3</v>
      </c>
      <c r="G230" s="304" t="s">
        <v>4</v>
      </c>
      <c r="H230" s="304" t="s">
        <v>5</v>
      </c>
      <c r="I230" s="316" t="s">
        <v>6</v>
      </c>
      <c r="J230" s="317"/>
    </row>
    <row r="231" spans="1:10" ht="39.75" customHeight="1" thickBot="1">
      <c r="A231" s="325"/>
      <c r="B231" s="329"/>
      <c r="C231" s="331"/>
      <c r="D231" s="329"/>
      <c r="E231" s="329"/>
      <c r="F231" s="315"/>
      <c r="G231" s="315"/>
      <c r="H231" s="305"/>
      <c r="I231" s="293" t="s">
        <v>7</v>
      </c>
      <c r="J231" s="293" t="s">
        <v>8</v>
      </c>
    </row>
    <row r="232" spans="1:10" ht="13.5" thickBot="1">
      <c r="A232" s="15" t="s">
        <v>115</v>
      </c>
      <c r="B232" s="318"/>
      <c r="C232" s="319"/>
      <c r="D232" s="319"/>
      <c r="E232" s="320"/>
      <c r="F232" s="263"/>
      <c r="G232" s="264"/>
      <c r="H232" s="264"/>
      <c r="I232" s="99" t="s">
        <v>116</v>
      </c>
      <c r="J232" s="261">
        <f>J209</f>
        <v>-290863.94499999983</v>
      </c>
    </row>
    <row r="233" spans="1:11" ht="13.5" thickBot="1">
      <c r="A233" s="301" t="s">
        <v>9</v>
      </c>
      <c r="B233" s="231">
        <f>18.71*2497.499</f>
        <v>46728.20629</v>
      </c>
      <c r="C233" s="20">
        <f>E233-B233</f>
        <v>-7834.166290000001</v>
      </c>
      <c r="D233" s="32"/>
      <c r="E233" s="20">
        <v>38894.04</v>
      </c>
      <c r="F233" s="34">
        <f>B233*1</f>
        <v>46728.20629</v>
      </c>
      <c r="G233" s="234">
        <f>(2.733+2.9+0.53+2.24)*2497.5</f>
        <v>20986.4925</v>
      </c>
      <c r="H233" s="40">
        <f>F233-G233+C233</f>
        <v>17907.5475</v>
      </c>
      <c r="I233" s="282" t="s">
        <v>33</v>
      </c>
      <c r="J233" s="202">
        <f>0.99*2497.5+2.78*2497.5</f>
        <v>9415.574999999999</v>
      </c>
      <c r="K233" s="279"/>
    </row>
    <row r="234" spans="1:11" ht="12.75">
      <c r="A234" s="300"/>
      <c r="B234" s="128"/>
      <c r="C234" s="157"/>
      <c r="D234" s="157"/>
      <c r="E234" s="158"/>
      <c r="F234" s="168"/>
      <c r="G234" s="157"/>
      <c r="H234" s="157"/>
      <c r="I234" s="283" t="s">
        <v>34</v>
      </c>
      <c r="J234" s="223">
        <f>1.28*2497.5</f>
        <v>3196.8</v>
      </c>
      <c r="K234" s="279"/>
    </row>
    <row r="235" spans="1:10" ht="12.75">
      <c r="A235" s="300"/>
      <c r="B235" s="192"/>
      <c r="C235" s="191"/>
      <c r="D235" s="191"/>
      <c r="E235" s="193"/>
      <c r="F235" s="192"/>
      <c r="G235" s="191"/>
      <c r="H235" s="191"/>
      <c r="I235" s="281" t="s">
        <v>117</v>
      </c>
      <c r="J235" s="113">
        <v>230</v>
      </c>
    </row>
    <row r="236" spans="1:10" ht="12.75">
      <c r="A236" s="300"/>
      <c r="B236" s="192"/>
      <c r="C236" s="191"/>
      <c r="D236" s="191"/>
      <c r="E236" s="193"/>
      <c r="F236" s="192"/>
      <c r="G236" s="191"/>
      <c r="H236" s="191"/>
      <c r="I236" s="249" t="s">
        <v>153</v>
      </c>
      <c r="J236" s="246">
        <v>1020</v>
      </c>
    </row>
    <row r="237" spans="1:10" ht="12.75">
      <c r="A237" s="300"/>
      <c r="B237" s="192"/>
      <c r="C237" s="191"/>
      <c r="D237" s="191"/>
      <c r="E237" s="193"/>
      <c r="F237" s="192"/>
      <c r="G237" s="191"/>
      <c r="H237" s="191"/>
      <c r="I237" s="249" t="s">
        <v>79</v>
      </c>
      <c r="J237" s="246">
        <v>748</v>
      </c>
    </row>
    <row r="238" spans="1:10" ht="13.5" thickBot="1">
      <c r="A238" s="300"/>
      <c r="B238" s="192"/>
      <c r="C238" s="191"/>
      <c r="D238" s="191"/>
      <c r="E238" s="193"/>
      <c r="F238" s="192"/>
      <c r="G238" s="191"/>
      <c r="H238" s="191"/>
      <c r="I238" s="289" t="s">
        <v>78</v>
      </c>
      <c r="J238" s="205">
        <v>1497</v>
      </c>
    </row>
    <row r="239" spans="1:10" ht="13.5" thickBot="1">
      <c r="A239" s="299" t="s">
        <v>10</v>
      </c>
      <c r="B239" s="44">
        <f>18.71*2497.499</f>
        <v>46728.20629</v>
      </c>
      <c r="C239" s="20">
        <f>E239-B239</f>
        <v>-5429.616290000005</v>
      </c>
      <c r="D239" s="42"/>
      <c r="E239" s="20">
        <v>41298.59</v>
      </c>
      <c r="F239" s="33">
        <f>B239*1</f>
        <v>46728.20629</v>
      </c>
      <c r="G239" s="27">
        <f>(2.733+2.9+0.53+2.24)*2497.5</f>
        <v>20986.4925</v>
      </c>
      <c r="H239" s="24">
        <f>F239-G239+C239</f>
        <v>20312.097499999996</v>
      </c>
      <c r="I239" s="280" t="s">
        <v>33</v>
      </c>
      <c r="J239" s="202">
        <f>0.99*2497.5+2.78*2497.5</f>
        <v>9415.574999999999</v>
      </c>
    </row>
    <row r="240" spans="1:10" ht="12.75">
      <c r="A240" s="300"/>
      <c r="B240" s="194"/>
      <c r="C240" s="191"/>
      <c r="D240" s="191"/>
      <c r="E240" s="193"/>
      <c r="F240" s="192"/>
      <c r="G240" s="191"/>
      <c r="H240" s="193"/>
      <c r="I240" s="280" t="s">
        <v>34</v>
      </c>
      <c r="J240" s="223">
        <f>1.28*2497.5</f>
        <v>3196.8</v>
      </c>
    </row>
    <row r="241" spans="1:10" ht="12.75">
      <c r="A241" s="300"/>
      <c r="B241" s="194"/>
      <c r="C241" s="191"/>
      <c r="D241" s="191"/>
      <c r="E241" s="193"/>
      <c r="F241" s="192"/>
      <c r="G241" s="191"/>
      <c r="H241" s="193"/>
      <c r="I241" s="249" t="s">
        <v>78</v>
      </c>
      <c r="J241" s="205">
        <v>1497</v>
      </c>
    </row>
    <row r="242" spans="1:10" ht="13.5" thickBot="1">
      <c r="A242" s="300"/>
      <c r="B242" s="194"/>
      <c r="C242" s="191"/>
      <c r="D242" s="191"/>
      <c r="E242" s="193"/>
      <c r="F242" s="192"/>
      <c r="G242" s="191"/>
      <c r="H242" s="193"/>
      <c r="I242" s="284" t="s">
        <v>118</v>
      </c>
      <c r="J242" s="218">
        <v>510</v>
      </c>
    </row>
    <row r="243" spans="1:10" ht="13.5" thickBot="1">
      <c r="A243" s="299" t="s">
        <v>11</v>
      </c>
      <c r="B243" s="44">
        <f>18.71*2497.499</f>
        <v>46728.20629</v>
      </c>
      <c r="C243" s="20">
        <f>E243-B243</f>
        <v>905.2337100000004</v>
      </c>
      <c r="D243" s="42"/>
      <c r="E243" s="20">
        <v>47633.44</v>
      </c>
      <c r="F243" s="33">
        <f>B243*1</f>
        <v>46728.20629</v>
      </c>
      <c r="G243" s="27">
        <f>(2.733+2.9+0.53+2.24)*2497.5</f>
        <v>20986.4925</v>
      </c>
      <c r="H243" s="20">
        <f>F243-G243+C243</f>
        <v>26646.947500000002</v>
      </c>
      <c r="I243" s="282" t="s">
        <v>33</v>
      </c>
      <c r="J243" s="202">
        <f>0.99*2497.5+2.78*2497.5</f>
        <v>9415.574999999999</v>
      </c>
    </row>
    <row r="244" spans="1:10" ht="12.75">
      <c r="A244" s="300"/>
      <c r="B244" s="128"/>
      <c r="C244" s="157"/>
      <c r="D244" s="157"/>
      <c r="E244" s="158"/>
      <c r="F244" s="168"/>
      <c r="G244" s="157"/>
      <c r="H244" s="158"/>
      <c r="I244" s="283" t="s">
        <v>34</v>
      </c>
      <c r="J244" s="223">
        <f>1.28*2497.5</f>
        <v>3196.8</v>
      </c>
    </row>
    <row r="245" spans="1:10" ht="12.75">
      <c r="A245" s="300"/>
      <c r="B245" s="195"/>
      <c r="C245" s="196"/>
      <c r="D245" s="196"/>
      <c r="E245" s="197"/>
      <c r="F245" s="195"/>
      <c r="G245" s="196"/>
      <c r="H245" s="197"/>
      <c r="I245" s="281" t="s">
        <v>119</v>
      </c>
      <c r="J245" s="246">
        <v>2400</v>
      </c>
    </row>
    <row r="246" spans="1:10" ht="24">
      <c r="A246" s="300"/>
      <c r="B246" s="195"/>
      <c r="C246" s="196"/>
      <c r="D246" s="196"/>
      <c r="E246" s="197"/>
      <c r="F246" s="195"/>
      <c r="G246" s="196"/>
      <c r="H246" s="197"/>
      <c r="I246" s="238" t="s">
        <v>77</v>
      </c>
      <c r="J246" s="113">
        <v>1984</v>
      </c>
    </row>
    <row r="247" spans="1:10" ht="12.75">
      <c r="A247" s="300"/>
      <c r="B247" s="195"/>
      <c r="C247" s="196"/>
      <c r="D247" s="196"/>
      <c r="E247" s="197"/>
      <c r="F247" s="195"/>
      <c r="G247" s="196"/>
      <c r="H247" s="197"/>
      <c r="I247" s="281" t="s">
        <v>120</v>
      </c>
      <c r="J247" s="113">
        <v>163</v>
      </c>
    </row>
    <row r="248" spans="1:10" ht="12.75">
      <c r="A248" s="300"/>
      <c r="B248" s="195"/>
      <c r="C248" s="196"/>
      <c r="D248" s="196"/>
      <c r="E248" s="197"/>
      <c r="F248" s="195"/>
      <c r="G248" s="196"/>
      <c r="H248" s="197"/>
      <c r="I248" s="249" t="s">
        <v>121</v>
      </c>
      <c r="J248" s="113">
        <v>20</v>
      </c>
    </row>
    <row r="249" spans="1:10" ht="24">
      <c r="A249" s="300"/>
      <c r="B249" s="195"/>
      <c r="C249" s="196"/>
      <c r="D249" s="196"/>
      <c r="E249" s="197"/>
      <c r="F249" s="195"/>
      <c r="G249" s="196"/>
      <c r="H249" s="197"/>
      <c r="I249" s="242" t="s">
        <v>122</v>
      </c>
      <c r="J249" s="113">
        <v>2454</v>
      </c>
    </row>
    <row r="250" spans="1:10" ht="12.75">
      <c r="A250" s="300"/>
      <c r="B250" s="195"/>
      <c r="C250" s="196"/>
      <c r="D250" s="196"/>
      <c r="E250" s="197"/>
      <c r="F250" s="195"/>
      <c r="G250" s="196"/>
      <c r="H250" s="197"/>
      <c r="I250" s="281" t="s">
        <v>123</v>
      </c>
      <c r="J250" s="285">
        <v>510</v>
      </c>
    </row>
    <row r="251" spans="1:10" ht="24.75" thickBot="1">
      <c r="A251" s="300"/>
      <c r="B251" s="195"/>
      <c r="C251" s="196"/>
      <c r="D251" s="196"/>
      <c r="E251" s="197"/>
      <c r="F251" s="165"/>
      <c r="G251" s="166"/>
      <c r="H251" s="169"/>
      <c r="I251" s="237" t="s">
        <v>124</v>
      </c>
      <c r="J251" s="254">
        <v>748</v>
      </c>
    </row>
    <row r="252" spans="1:10" ht="13.5" thickBot="1">
      <c r="A252" s="299" t="s">
        <v>12</v>
      </c>
      <c r="B252" s="44">
        <f>18.71*2497.499</f>
        <v>46728.20629</v>
      </c>
      <c r="C252" s="20">
        <f>E252-B252</f>
        <v>-11500.026290000002</v>
      </c>
      <c r="D252" s="74"/>
      <c r="E252" s="20">
        <v>35228.18</v>
      </c>
      <c r="F252" s="36">
        <f>B252*1</f>
        <v>46728.20629</v>
      </c>
      <c r="G252" s="27">
        <f>(2.733+2.9+0.53+2.24)*2497.5</f>
        <v>20986.4925</v>
      </c>
      <c r="H252" s="98">
        <f>F252-G252+C252</f>
        <v>14241.6875</v>
      </c>
      <c r="I252" s="280" t="s">
        <v>33</v>
      </c>
      <c r="J252" s="202">
        <f>0.99*2497.5+2.78*2497.5</f>
        <v>9415.574999999999</v>
      </c>
    </row>
    <row r="253" spans="1:10" ht="12.75">
      <c r="A253" s="300"/>
      <c r="B253" s="128"/>
      <c r="C253" s="157"/>
      <c r="D253" s="141"/>
      <c r="E253" s="158"/>
      <c r="F253" s="168"/>
      <c r="G253" s="157"/>
      <c r="H253" s="158"/>
      <c r="I253" s="280" t="s">
        <v>34</v>
      </c>
      <c r="J253" s="223">
        <f>1.28*2497.5</f>
        <v>3196.8</v>
      </c>
    </row>
    <row r="254" spans="1:10" ht="12.75">
      <c r="A254" s="300"/>
      <c r="B254" s="194"/>
      <c r="C254" s="191"/>
      <c r="D254" s="196"/>
      <c r="E254" s="193"/>
      <c r="F254" s="192"/>
      <c r="G254" s="191"/>
      <c r="H254" s="193"/>
      <c r="I254" s="295" t="s">
        <v>125</v>
      </c>
      <c r="J254" s="246">
        <v>123</v>
      </c>
    </row>
    <row r="255" spans="1:10" ht="12.75">
      <c r="A255" s="300"/>
      <c r="B255" s="194"/>
      <c r="C255" s="191"/>
      <c r="D255" s="196"/>
      <c r="E255" s="193"/>
      <c r="F255" s="192"/>
      <c r="G255" s="191"/>
      <c r="H255" s="193"/>
      <c r="I255" s="242" t="s">
        <v>81</v>
      </c>
      <c r="J255" s="250">
        <v>627.5</v>
      </c>
    </row>
    <row r="256" spans="1:10" ht="13.5" thickBot="1">
      <c r="A256" s="300"/>
      <c r="B256" s="195"/>
      <c r="C256" s="196"/>
      <c r="D256" s="196"/>
      <c r="E256" s="197"/>
      <c r="F256" s="195"/>
      <c r="G256" s="196"/>
      <c r="H256" s="197"/>
      <c r="I256" s="237" t="s">
        <v>126</v>
      </c>
      <c r="J256" s="218">
        <v>2245</v>
      </c>
    </row>
    <row r="257" spans="1:10" ht="13.5" thickBot="1">
      <c r="A257" s="301" t="s">
        <v>13</v>
      </c>
      <c r="B257" s="44">
        <f>18.71*2497.499</f>
        <v>46728.20629</v>
      </c>
      <c r="C257" s="20">
        <f>E257-B257</f>
        <v>-3740.8462900000013</v>
      </c>
      <c r="D257" s="74"/>
      <c r="E257" s="20">
        <v>42987.36</v>
      </c>
      <c r="F257" s="33">
        <f>B257*1</f>
        <v>46728.20629</v>
      </c>
      <c r="G257" s="27">
        <f>(2.733+2.9+0.53+2.24)*2497.5</f>
        <v>20986.4925</v>
      </c>
      <c r="H257" s="20">
        <f>F257-G257+C257</f>
        <v>22000.8675</v>
      </c>
      <c r="I257" s="294" t="s">
        <v>33</v>
      </c>
      <c r="J257" s="202">
        <f>0.99*2497.5+2.78*2497.5</f>
        <v>9415.574999999999</v>
      </c>
    </row>
    <row r="258" spans="1:10" ht="12.75">
      <c r="A258" s="300"/>
      <c r="B258" s="128"/>
      <c r="C258" s="157"/>
      <c r="D258" s="141"/>
      <c r="E258" s="158"/>
      <c r="F258" s="168"/>
      <c r="G258" s="157"/>
      <c r="H258" s="158"/>
      <c r="I258" s="280" t="s">
        <v>34</v>
      </c>
      <c r="J258" s="223">
        <f>1.28*2497.5</f>
        <v>3196.8</v>
      </c>
    </row>
    <row r="259" spans="1:10" ht="12.75">
      <c r="A259" s="300"/>
      <c r="B259" s="194"/>
      <c r="C259" s="191"/>
      <c r="D259" s="196"/>
      <c r="E259" s="193"/>
      <c r="F259" s="192"/>
      <c r="G259" s="191"/>
      <c r="H259" s="193"/>
      <c r="I259" s="249" t="s">
        <v>127</v>
      </c>
      <c r="J259" s="286">
        <v>323</v>
      </c>
    </row>
    <row r="260" spans="1:10" ht="12.75">
      <c r="A260" s="300"/>
      <c r="B260" s="194"/>
      <c r="C260" s="191"/>
      <c r="D260" s="196"/>
      <c r="E260" s="193"/>
      <c r="F260" s="192"/>
      <c r="G260" s="191"/>
      <c r="H260" s="193"/>
      <c r="I260" s="242" t="s">
        <v>81</v>
      </c>
      <c r="J260" s="250">
        <v>627.5</v>
      </c>
    </row>
    <row r="261" spans="1:10" ht="12.75" customHeight="1">
      <c r="A261" s="300"/>
      <c r="B261" s="194"/>
      <c r="C261" s="191"/>
      <c r="D261" s="196"/>
      <c r="E261" s="193"/>
      <c r="F261" s="192"/>
      <c r="G261" s="191"/>
      <c r="H261" s="193"/>
      <c r="I261" s="249" t="s">
        <v>152</v>
      </c>
      <c r="J261" s="287">
        <v>79</v>
      </c>
    </row>
    <row r="262" spans="1:10" ht="24">
      <c r="A262" s="300"/>
      <c r="B262" s="194"/>
      <c r="C262" s="191"/>
      <c r="D262" s="196"/>
      <c r="E262" s="193"/>
      <c r="F262" s="192"/>
      <c r="G262" s="191"/>
      <c r="H262" s="193"/>
      <c r="I262" s="281" t="s">
        <v>128</v>
      </c>
      <c r="J262" s="246">
        <v>2835</v>
      </c>
    </row>
    <row r="263" spans="1:10" ht="12.75">
      <c r="A263" s="300"/>
      <c r="B263" s="194"/>
      <c r="C263" s="191"/>
      <c r="D263" s="196"/>
      <c r="E263" s="193"/>
      <c r="F263" s="192"/>
      <c r="G263" s="191"/>
      <c r="H263" s="193"/>
      <c r="I263" s="249" t="s">
        <v>130</v>
      </c>
      <c r="J263" s="246">
        <v>1020</v>
      </c>
    </row>
    <row r="264" spans="1:10" ht="24.75" thickBot="1">
      <c r="A264" s="314"/>
      <c r="B264" s="255"/>
      <c r="C264" s="256"/>
      <c r="D264" s="166"/>
      <c r="E264" s="257"/>
      <c r="F264" s="258"/>
      <c r="G264" s="256"/>
      <c r="H264" s="257"/>
      <c r="I264" s="288" t="s">
        <v>129</v>
      </c>
      <c r="J264" s="218">
        <v>952</v>
      </c>
    </row>
    <row r="265" spans="1:10" ht="13.5" thickBot="1">
      <c r="A265" s="299" t="s">
        <v>14</v>
      </c>
      <c r="B265" s="44">
        <f>18.71*2497.4994</f>
        <v>46728.213774</v>
      </c>
      <c r="C265" s="20">
        <f>E265-B265</f>
        <v>22304.346225999994</v>
      </c>
      <c r="D265" s="73"/>
      <c r="E265" s="20">
        <v>69032.56</v>
      </c>
      <c r="F265" s="33">
        <f>B265*1</f>
        <v>46728.213774</v>
      </c>
      <c r="G265" s="27">
        <f>(2.733+2.9+0.53+2.24)*2497.5</f>
        <v>20986.4925</v>
      </c>
      <c r="H265" s="20">
        <f>F265-G265+C265</f>
        <v>48046.0675</v>
      </c>
      <c r="I265" s="294" t="s">
        <v>33</v>
      </c>
      <c r="J265" s="202">
        <f>0.99*2497.5+2.78*2497.5</f>
        <v>9415.574999999999</v>
      </c>
    </row>
    <row r="266" spans="1:10" ht="12.75">
      <c r="A266" s="300"/>
      <c r="B266" s="128"/>
      <c r="C266" s="157"/>
      <c r="D266" s="141"/>
      <c r="E266" s="158"/>
      <c r="F266" s="168"/>
      <c r="G266" s="157"/>
      <c r="H266" s="158"/>
      <c r="I266" s="280" t="s">
        <v>34</v>
      </c>
      <c r="J266" s="223">
        <f>1.28*2497.5</f>
        <v>3196.8</v>
      </c>
    </row>
    <row r="267" spans="1:10" ht="12.75">
      <c r="A267" s="300"/>
      <c r="B267" s="195"/>
      <c r="C267" s="196"/>
      <c r="D267" s="196"/>
      <c r="E267" s="197"/>
      <c r="F267" s="195"/>
      <c r="G267" s="196"/>
      <c r="H267" s="197"/>
      <c r="I267" s="281" t="s">
        <v>81</v>
      </c>
      <c r="J267" s="246">
        <v>627.5</v>
      </c>
    </row>
    <row r="268" spans="1:10" ht="24">
      <c r="A268" s="300"/>
      <c r="B268" s="195"/>
      <c r="C268" s="196"/>
      <c r="D268" s="196"/>
      <c r="E268" s="197"/>
      <c r="F268" s="195"/>
      <c r="G268" s="196"/>
      <c r="H268" s="197"/>
      <c r="I268" s="238" t="s">
        <v>132</v>
      </c>
      <c r="J268" s="252">
        <v>100</v>
      </c>
    </row>
    <row r="269" spans="1:10" ht="24">
      <c r="A269" s="300"/>
      <c r="B269" s="195"/>
      <c r="C269" s="196"/>
      <c r="D269" s="196"/>
      <c r="E269" s="197"/>
      <c r="F269" s="195"/>
      <c r="G269" s="196"/>
      <c r="H269" s="197"/>
      <c r="I269" s="238" t="s">
        <v>131</v>
      </c>
      <c r="J269" s="250">
        <v>2245</v>
      </c>
    </row>
    <row r="270" spans="1:10" ht="12.75">
      <c r="A270" s="300"/>
      <c r="B270" s="195"/>
      <c r="C270" s="196"/>
      <c r="D270" s="196"/>
      <c r="E270" s="197"/>
      <c r="F270" s="195"/>
      <c r="G270" s="196"/>
      <c r="H270" s="197"/>
      <c r="I270" s="238" t="s">
        <v>154</v>
      </c>
      <c r="J270" s="250">
        <v>304</v>
      </c>
    </row>
    <row r="271" spans="1:10" ht="13.5" thickBot="1">
      <c r="A271" s="314"/>
      <c r="B271" s="165"/>
      <c r="C271" s="166"/>
      <c r="D271" s="166"/>
      <c r="E271" s="140"/>
      <c r="F271" s="165"/>
      <c r="G271" s="166"/>
      <c r="H271" s="140"/>
      <c r="I271" s="249" t="s">
        <v>155</v>
      </c>
      <c r="J271" s="246">
        <v>510</v>
      </c>
    </row>
    <row r="272" spans="1:10" ht="13.5" thickBot="1">
      <c r="A272" s="299" t="s">
        <v>15</v>
      </c>
      <c r="B272" s="231">
        <f>17.31*2497.4994</f>
        <v>43231.714614</v>
      </c>
      <c r="C272" s="20">
        <f>E272-B272</f>
        <v>6821.695386000007</v>
      </c>
      <c r="D272" s="73"/>
      <c r="E272" s="20">
        <v>50053.41</v>
      </c>
      <c r="F272" s="33">
        <f>B272*1</f>
        <v>43231.714614</v>
      </c>
      <c r="G272" s="27">
        <f>(2.733+2.9+0.53+2.24)*2497.5</f>
        <v>20986.4925</v>
      </c>
      <c r="H272" s="20">
        <f>F272-G272+C272</f>
        <v>29066.917500000003</v>
      </c>
      <c r="I272" s="282" t="s">
        <v>33</v>
      </c>
      <c r="J272" s="202">
        <f>0.99*2497.5+2.78*2497.5</f>
        <v>9415.574999999999</v>
      </c>
    </row>
    <row r="273" spans="1:10" ht="24">
      <c r="A273" s="300"/>
      <c r="B273" s="128"/>
      <c r="C273" s="157"/>
      <c r="D273" s="141"/>
      <c r="E273" s="158"/>
      <c r="F273" s="168"/>
      <c r="G273" s="157"/>
      <c r="H273" s="158"/>
      <c r="I273" s="238" t="s">
        <v>133</v>
      </c>
      <c r="J273" s="246">
        <v>3023.3</v>
      </c>
    </row>
    <row r="274" spans="1:10" ht="12.75">
      <c r="A274" s="300"/>
      <c r="B274" s="194"/>
      <c r="C274" s="191"/>
      <c r="D274" s="196"/>
      <c r="E274" s="193"/>
      <c r="F274" s="192"/>
      <c r="G274" s="191"/>
      <c r="H274" s="193"/>
      <c r="I274" s="225" t="s">
        <v>134</v>
      </c>
      <c r="J274" s="113">
        <v>233.4</v>
      </c>
    </row>
    <row r="275" spans="1:10" ht="13.5" thickBot="1">
      <c r="A275" s="300"/>
      <c r="B275" s="194"/>
      <c r="C275" s="191"/>
      <c r="D275" s="196"/>
      <c r="E275" s="193"/>
      <c r="F275" s="192"/>
      <c r="G275" s="191"/>
      <c r="H275" s="193"/>
      <c r="I275" s="289" t="s">
        <v>32</v>
      </c>
      <c r="J275" s="246">
        <v>8807</v>
      </c>
    </row>
    <row r="276" spans="1:10" ht="13.5" thickBot="1">
      <c r="A276" s="299" t="s">
        <v>16</v>
      </c>
      <c r="B276" s="44">
        <f>17.31*2497.4994</f>
        <v>43231.714614</v>
      </c>
      <c r="C276" s="20">
        <f>E276-B276</f>
        <v>-2060.5046139999977</v>
      </c>
      <c r="D276" s="42"/>
      <c r="E276" s="212">
        <v>41171.21</v>
      </c>
      <c r="F276" s="33">
        <f>B276*1</f>
        <v>43231.714614</v>
      </c>
      <c r="G276" s="27">
        <f>(2.733+2.9+0.53+2.24)*2497.5</f>
        <v>20986.4925</v>
      </c>
      <c r="H276" s="20">
        <f>F276-G276+C276</f>
        <v>20184.7175</v>
      </c>
      <c r="I276" s="282" t="s">
        <v>33</v>
      </c>
      <c r="J276" s="202">
        <f>0.99*2497.5+2.78*2497.5</f>
        <v>9415.574999999999</v>
      </c>
    </row>
    <row r="277" spans="1:10" ht="24">
      <c r="A277" s="300"/>
      <c r="B277" s="194"/>
      <c r="C277" s="191"/>
      <c r="D277" s="196"/>
      <c r="E277" s="193"/>
      <c r="F277" s="192"/>
      <c r="G277" s="191"/>
      <c r="H277" s="193"/>
      <c r="I277" s="281" t="s">
        <v>135</v>
      </c>
      <c r="J277" s="246">
        <v>5415</v>
      </c>
    </row>
    <row r="278" spans="1:10" ht="15" customHeight="1">
      <c r="A278" s="300"/>
      <c r="B278" s="194"/>
      <c r="C278" s="191"/>
      <c r="D278" s="196"/>
      <c r="E278" s="193"/>
      <c r="F278" s="192"/>
      <c r="G278" s="191"/>
      <c r="H278" s="193"/>
      <c r="I278" s="281" t="s">
        <v>136</v>
      </c>
      <c r="J278" s="113">
        <v>991</v>
      </c>
    </row>
    <row r="279" spans="1:10" ht="12.75">
      <c r="A279" s="300"/>
      <c r="B279" s="194"/>
      <c r="C279" s="191"/>
      <c r="D279" s="196"/>
      <c r="E279" s="193"/>
      <c r="F279" s="192"/>
      <c r="G279" s="191"/>
      <c r="H279" s="193"/>
      <c r="I279" s="238" t="s">
        <v>137</v>
      </c>
      <c r="J279" s="113">
        <v>5000</v>
      </c>
    </row>
    <row r="280" spans="1:10" ht="13.5" thickBot="1">
      <c r="A280" s="300"/>
      <c r="B280" s="194"/>
      <c r="C280" s="191"/>
      <c r="D280" s="196"/>
      <c r="E280" s="193"/>
      <c r="F280" s="192"/>
      <c r="G280" s="191"/>
      <c r="H280" s="193"/>
      <c r="I280" s="281" t="s">
        <v>51</v>
      </c>
      <c r="J280" s="246">
        <v>4098.7</v>
      </c>
    </row>
    <row r="281" spans="1:10" ht="13.5" thickBot="1">
      <c r="A281" s="299" t="s">
        <v>17</v>
      </c>
      <c r="B281" s="44">
        <f>17.31*2497.4994</f>
        <v>43231.714614</v>
      </c>
      <c r="C281" s="20">
        <f>E281-B281</f>
        <v>957.3553860000029</v>
      </c>
      <c r="D281" s="74"/>
      <c r="E281" s="175">
        <v>44189.07</v>
      </c>
      <c r="F281" s="33">
        <f>B281*1</f>
        <v>43231.714614</v>
      </c>
      <c r="G281" s="27">
        <f>(2.733+2.9+0.53+2.24)*2497.5</f>
        <v>20986.4925</v>
      </c>
      <c r="H281" s="20">
        <f>F281-G281+C281</f>
        <v>23202.5775</v>
      </c>
      <c r="I281" s="282" t="s">
        <v>33</v>
      </c>
      <c r="J281" s="202">
        <f>0.99*2497.5+2.78*2497.5</f>
        <v>9415.574999999999</v>
      </c>
    </row>
    <row r="282" spans="1:10" ht="24">
      <c r="A282" s="300"/>
      <c r="B282" s="194"/>
      <c r="C282" s="191"/>
      <c r="D282" s="196"/>
      <c r="E282" s="193"/>
      <c r="F282" s="192"/>
      <c r="G282" s="191"/>
      <c r="H282" s="193"/>
      <c r="I282" s="283" t="s">
        <v>139</v>
      </c>
      <c r="J282" s="246">
        <v>510</v>
      </c>
    </row>
    <row r="283" spans="1:10" ht="13.5" thickBot="1">
      <c r="A283" s="300"/>
      <c r="B283" s="195"/>
      <c r="C283" s="196"/>
      <c r="D283" s="196"/>
      <c r="E283" s="197"/>
      <c r="F283" s="165"/>
      <c r="G283" s="166"/>
      <c r="H283" s="140"/>
      <c r="I283" s="290" t="s">
        <v>138</v>
      </c>
      <c r="J283" s="218">
        <v>510</v>
      </c>
    </row>
    <row r="284" spans="1:10" ht="13.5" thickBot="1">
      <c r="A284" s="299" t="s">
        <v>18</v>
      </c>
      <c r="B284" s="44">
        <f>17.31*2497.4994</f>
        <v>43231.714614</v>
      </c>
      <c r="C284" s="20">
        <f>E284-B284</f>
        <v>8483.655386000006</v>
      </c>
      <c r="D284" s="278"/>
      <c r="E284" s="277">
        <v>51715.37</v>
      </c>
      <c r="F284" s="26">
        <f>B284*1</f>
        <v>43231.714614</v>
      </c>
      <c r="G284" s="27">
        <f>(2.733+2.9+0.53+2.24)*2497.5</f>
        <v>20986.4925</v>
      </c>
      <c r="H284" s="20">
        <f>F284-G284+C284</f>
        <v>30728.877500000002</v>
      </c>
      <c r="I284" s="280" t="s">
        <v>33</v>
      </c>
      <c r="J284" s="202">
        <f>0.99*2497.5+2.78*2497.5</f>
        <v>9415.574999999999</v>
      </c>
    </row>
    <row r="285" spans="1:10" ht="12.75">
      <c r="A285" s="300"/>
      <c r="B285" s="76"/>
      <c r="C285" s="37"/>
      <c r="D285" s="70"/>
      <c r="E285" s="38"/>
      <c r="F285" s="36"/>
      <c r="G285" s="191"/>
      <c r="H285" s="193"/>
      <c r="I285" s="238" t="s">
        <v>140</v>
      </c>
      <c r="J285" s="113">
        <v>510</v>
      </c>
    </row>
    <row r="286" spans="1:10" ht="15" customHeight="1" thickBot="1">
      <c r="A286" s="300"/>
      <c r="B286" s="76"/>
      <c r="C286" s="37"/>
      <c r="D286" s="70"/>
      <c r="E286" s="38"/>
      <c r="F286" s="36"/>
      <c r="G286" s="191"/>
      <c r="H286" s="193"/>
      <c r="I286" s="296" t="s">
        <v>141</v>
      </c>
      <c r="J286" s="227">
        <v>190</v>
      </c>
    </row>
    <row r="287" spans="1:10" ht="13.5" thickBot="1">
      <c r="A287" s="299" t="s">
        <v>19</v>
      </c>
      <c r="B287" s="44">
        <f>17.31*2497.4994</f>
        <v>43231.714614</v>
      </c>
      <c r="C287" s="42">
        <f>E287-B287</f>
        <v>-4407.234613999994</v>
      </c>
      <c r="D287" s="278"/>
      <c r="E287" s="277">
        <v>38824.48</v>
      </c>
      <c r="F287" s="41">
        <f>B287*1</f>
        <v>43231.714614</v>
      </c>
      <c r="G287" s="27">
        <f>(2.733+2.9+0.53+2.24)*2497.5</f>
        <v>20986.4925</v>
      </c>
      <c r="H287" s="20">
        <f>F287-G287+C287</f>
        <v>17837.987500000003</v>
      </c>
      <c r="I287" s="282" t="s">
        <v>33</v>
      </c>
      <c r="J287" s="202">
        <f>0.99*2497.5+2.78*2497.5</f>
        <v>9415.574999999999</v>
      </c>
    </row>
    <row r="288" spans="1:10" ht="13.5" thickBot="1">
      <c r="A288" s="300"/>
      <c r="B288" s="75"/>
      <c r="C288" s="25"/>
      <c r="D288" s="68"/>
      <c r="E288" s="25"/>
      <c r="F288" s="34"/>
      <c r="G288" s="157"/>
      <c r="H288" s="158"/>
      <c r="I288" s="291" t="s">
        <v>142</v>
      </c>
      <c r="J288" s="113">
        <v>310</v>
      </c>
    </row>
    <row r="289" spans="1:10" ht="13.5" thickBot="1">
      <c r="A289" s="299" t="s">
        <v>20</v>
      </c>
      <c r="B289" s="44">
        <f>17.31*2497.4989</f>
        <v>43231.705959</v>
      </c>
      <c r="C289" s="20">
        <f>E289-B289</f>
        <v>-252.72595899999578</v>
      </c>
      <c r="D289" s="278"/>
      <c r="E289" s="277">
        <v>42978.98</v>
      </c>
      <c r="F289" s="33">
        <f>B289*1</f>
        <v>43231.705959</v>
      </c>
      <c r="G289" s="27">
        <f>(2.733+2.9+0.53+2.24)*2497.5</f>
        <v>20986.4925</v>
      </c>
      <c r="H289" s="20">
        <f>F289-G289+C289</f>
        <v>21992.487500000003</v>
      </c>
      <c r="I289" s="280" t="s">
        <v>33</v>
      </c>
      <c r="J289" s="202">
        <f>0.99*2497.5+2.78*2497.5</f>
        <v>9415.574999999999</v>
      </c>
    </row>
    <row r="290" spans="1:10" ht="12.75">
      <c r="A290" s="300"/>
      <c r="B290" s="194"/>
      <c r="C290" s="191"/>
      <c r="D290" s="196"/>
      <c r="E290" s="193"/>
      <c r="F290" s="191"/>
      <c r="G290" s="191"/>
      <c r="H290" s="193"/>
      <c r="I290" s="242" t="s">
        <v>143</v>
      </c>
      <c r="J290" s="246">
        <v>3801</v>
      </c>
    </row>
    <row r="291" spans="1:10" ht="12.75">
      <c r="A291" s="300"/>
      <c r="B291" s="198"/>
      <c r="C291" s="199"/>
      <c r="D291" s="199"/>
      <c r="E291" s="144"/>
      <c r="F291" s="196"/>
      <c r="G291" s="196"/>
      <c r="H291" s="197"/>
      <c r="I291" s="283" t="s">
        <v>144</v>
      </c>
      <c r="J291" s="250">
        <v>2550</v>
      </c>
    </row>
    <row r="292" spans="1:10" ht="12.75">
      <c r="A292" s="300"/>
      <c r="B292" s="198"/>
      <c r="C292" s="199"/>
      <c r="D292" s="199"/>
      <c r="E292" s="144"/>
      <c r="F292" s="196"/>
      <c r="G292" s="196"/>
      <c r="H292" s="197"/>
      <c r="I292" s="242" t="s">
        <v>145</v>
      </c>
      <c r="J292" s="250">
        <v>13</v>
      </c>
    </row>
    <row r="293" spans="1:10" ht="12.75">
      <c r="A293" s="300"/>
      <c r="B293" s="198"/>
      <c r="C293" s="199"/>
      <c r="D293" s="199"/>
      <c r="E293" s="144"/>
      <c r="F293" s="196"/>
      <c r="G293" s="196"/>
      <c r="H293" s="197"/>
      <c r="I293" s="238" t="s">
        <v>146</v>
      </c>
      <c r="J293" s="252">
        <v>1700</v>
      </c>
    </row>
    <row r="294" spans="1:10" ht="24">
      <c r="A294" s="300"/>
      <c r="B294" s="198"/>
      <c r="C294" s="199"/>
      <c r="D294" s="199"/>
      <c r="E294" s="144"/>
      <c r="F294" s="196"/>
      <c r="G294" s="196"/>
      <c r="H294" s="197"/>
      <c r="I294" s="238" t="s">
        <v>147</v>
      </c>
      <c r="J294" s="252">
        <v>255</v>
      </c>
    </row>
    <row r="295" spans="1:10" ht="12.75">
      <c r="A295" s="300"/>
      <c r="B295" s="198"/>
      <c r="C295" s="199"/>
      <c r="D295" s="199"/>
      <c r="E295" s="144"/>
      <c r="F295" s="196"/>
      <c r="G295" s="196"/>
      <c r="H295" s="197"/>
      <c r="I295" s="238" t="s">
        <v>148</v>
      </c>
      <c r="J295" s="252">
        <v>1497</v>
      </c>
    </row>
    <row r="296" spans="1:10" ht="12.75">
      <c r="A296" s="300"/>
      <c r="B296" s="198"/>
      <c r="C296" s="199"/>
      <c r="D296" s="199"/>
      <c r="E296" s="144"/>
      <c r="F296" s="196"/>
      <c r="G296" s="196"/>
      <c r="H296" s="197"/>
      <c r="I296" s="238" t="s">
        <v>149</v>
      </c>
      <c r="J296" s="250">
        <v>599</v>
      </c>
    </row>
    <row r="297" spans="1:10" ht="12.75">
      <c r="A297" s="300"/>
      <c r="B297" s="198"/>
      <c r="C297" s="199"/>
      <c r="D297" s="199"/>
      <c r="E297" s="144"/>
      <c r="F297" s="196"/>
      <c r="G297" s="196"/>
      <c r="H297" s="197"/>
      <c r="I297" s="238" t="s">
        <v>150</v>
      </c>
      <c r="J297" s="246">
        <v>1020</v>
      </c>
    </row>
    <row r="298" spans="1:10" ht="13.5" thickBot="1">
      <c r="A298" s="300"/>
      <c r="B298" s="198"/>
      <c r="C298" s="199"/>
      <c r="D298" s="199"/>
      <c r="E298" s="144"/>
      <c r="F298" s="196"/>
      <c r="G298" s="196"/>
      <c r="H298" s="197"/>
      <c r="I298" s="238" t="s">
        <v>151</v>
      </c>
      <c r="J298" s="250">
        <v>1800</v>
      </c>
    </row>
    <row r="299" spans="1:10" ht="13.5" thickBot="1">
      <c r="A299" s="8" t="s">
        <v>21</v>
      </c>
      <c r="B299" s="30">
        <f>SUM(B233:B289)</f>
        <v>539759.524253</v>
      </c>
      <c r="C299" s="21">
        <f>SUM(C233:C289)</f>
        <v>4247.165747000014</v>
      </c>
      <c r="D299" s="21"/>
      <c r="E299" s="30">
        <f>SUM(E233:E289)</f>
        <v>544006.69</v>
      </c>
      <c r="F299" s="31">
        <f>SUM(F233:F289)</f>
        <v>539759.524253</v>
      </c>
      <c r="G299" s="31">
        <f>SUM(G233:G289)</f>
        <v>251837.90999999995</v>
      </c>
      <c r="H299" s="29">
        <f>SUM(H233:H289)</f>
        <v>292168.77999999997</v>
      </c>
      <c r="I299" s="265"/>
      <c r="J299" s="266"/>
    </row>
    <row r="300" spans="1:10" ht="13.5" thickBot="1">
      <c r="A300" s="267"/>
      <c r="B300" s="268"/>
      <c r="C300" s="269"/>
      <c r="D300" s="269"/>
      <c r="E300" s="270"/>
      <c r="F300" s="271"/>
      <c r="G300" s="271"/>
      <c r="H300" s="271"/>
      <c r="I300" s="14" t="s">
        <v>22</v>
      </c>
      <c r="J300" s="292">
        <f>SUM(J233:J298)</f>
        <v>201400.60000000006</v>
      </c>
    </row>
    <row r="301" spans="1:10" ht="13.5" thickBot="1">
      <c r="A301" s="272"/>
      <c r="B301" s="273"/>
      <c r="C301" s="274"/>
      <c r="D301" s="274"/>
      <c r="E301" s="275"/>
      <c r="F301" s="311"/>
      <c r="G301" s="312"/>
      <c r="H301" s="312"/>
      <c r="I301" s="313"/>
      <c r="J301" s="276"/>
    </row>
    <row r="302" spans="1:10" ht="13.5" thickBot="1">
      <c r="A302" s="262"/>
      <c r="B302" s="262"/>
      <c r="C302" s="262"/>
      <c r="D302" s="262"/>
      <c r="E302" s="262"/>
      <c r="F302" s="262"/>
      <c r="G302" s="262"/>
      <c r="H302" s="262"/>
      <c r="I302" s="12" t="s">
        <v>113</v>
      </c>
      <c r="J302" s="23">
        <f>H299+J232-J300</f>
        <v>-200095.76499999993</v>
      </c>
    </row>
    <row r="303" spans="1:10" ht="12.75">
      <c r="A303" s="262"/>
      <c r="B303" s="262"/>
      <c r="C303" s="262"/>
      <c r="D303" s="262"/>
      <c r="E303" s="262"/>
      <c r="F303" s="262"/>
      <c r="G303" s="262"/>
      <c r="H303" s="262"/>
      <c r="I303" s="262"/>
      <c r="J303" s="262"/>
    </row>
  </sheetData>
  <sheetProtection/>
  <mergeCells count="81">
    <mergeCell ref="A64:A70"/>
    <mergeCell ref="A54:A59"/>
    <mergeCell ref="A60:A63"/>
    <mergeCell ref="A72:A80"/>
    <mergeCell ref="F83:I83"/>
    <mergeCell ref="A22:A27"/>
    <mergeCell ref="A28:A31"/>
    <mergeCell ref="A32:A35"/>
    <mergeCell ref="A36:A41"/>
    <mergeCell ref="A42:A47"/>
    <mergeCell ref="A48:A53"/>
    <mergeCell ref="G5:G6"/>
    <mergeCell ref="H5:H6"/>
    <mergeCell ref="I5:J5"/>
    <mergeCell ref="B7:E7"/>
    <mergeCell ref="A8:A12"/>
    <mergeCell ref="A13:A21"/>
    <mergeCell ref="A1:J1"/>
    <mergeCell ref="A2:J2"/>
    <mergeCell ref="A4:A6"/>
    <mergeCell ref="B4:E4"/>
    <mergeCell ref="F4:J4"/>
    <mergeCell ref="B5:B6"/>
    <mergeCell ref="C5:C6"/>
    <mergeCell ref="D5:D6"/>
    <mergeCell ref="E5:E6"/>
    <mergeCell ref="F5:F6"/>
    <mergeCell ref="A111:J111"/>
    <mergeCell ref="A112:J112"/>
    <mergeCell ref="A114:A116"/>
    <mergeCell ref="B114:E114"/>
    <mergeCell ref="F114:J114"/>
    <mergeCell ref="B115:B116"/>
    <mergeCell ref="C115:C116"/>
    <mergeCell ref="D115:D116"/>
    <mergeCell ref="E115:E116"/>
    <mergeCell ref="F115:F116"/>
    <mergeCell ref="A164:A172"/>
    <mergeCell ref="G115:G116"/>
    <mergeCell ref="H115:H116"/>
    <mergeCell ref="I115:J115"/>
    <mergeCell ref="B117:E117"/>
    <mergeCell ref="A118:A124"/>
    <mergeCell ref="A125:A131"/>
    <mergeCell ref="A173:A177"/>
    <mergeCell ref="A178:A186"/>
    <mergeCell ref="A187:A191"/>
    <mergeCell ref="A194:A205"/>
    <mergeCell ref="F208:I208"/>
    <mergeCell ref="A132:A136"/>
    <mergeCell ref="A137:A143"/>
    <mergeCell ref="A144:A148"/>
    <mergeCell ref="A149:A154"/>
    <mergeCell ref="A155:A163"/>
    <mergeCell ref="A227:J227"/>
    <mergeCell ref="A228:J228"/>
    <mergeCell ref="A229:A231"/>
    <mergeCell ref="B229:E229"/>
    <mergeCell ref="F229:J229"/>
    <mergeCell ref="B230:B231"/>
    <mergeCell ref="C230:C231"/>
    <mergeCell ref="D230:D231"/>
    <mergeCell ref="E230:E231"/>
    <mergeCell ref="F230:F231"/>
    <mergeCell ref="A276:A280"/>
    <mergeCell ref="G230:G231"/>
    <mergeCell ref="H230:H231"/>
    <mergeCell ref="I230:J230"/>
    <mergeCell ref="B232:E232"/>
    <mergeCell ref="A233:A238"/>
    <mergeCell ref="A239:A242"/>
    <mergeCell ref="A281:A283"/>
    <mergeCell ref="A284:A286"/>
    <mergeCell ref="A287:A288"/>
    <mergeCell ref="A289:A298"/>
    <mergeCell ref="F301:I301"/>
    <mergeCell ref="A243:A251"/>
    <mergeCell ref="A252:A256"/>
    <mergeCell ref="A257:A264"/>
    <mergeCell ref="A265:A271"/>
    <mergeCell ref="A272:A275"/>
  </mergeCells>
  <printOptions/>
  <pageMargins left="0.17" right="0.17" top="0.17" bottom="0.16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2022-03-03T03:08:30Z</cp:lastPrinted>
  <dcterms:created xsi:type="dcterms:W3CDTF">2010-06-22T06:42:29Z</dcterms:created>
  <dcterms:modified xsi:type="dcterms:W3CDTF">2022-04-11T08:11:48Z</dcterms:modified>
  <cp:category/>
  <cp:version/>
  <cp:contentType/>
  <cp:contentStatus/>
</cp:coreProperties>
</file>