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9030" tabRatio="598" activeTab="0"/>
  </bookViews>
  <sheets>
    <sheet name="Текущий ремонт" sheetId="1" r:id="rId1"/>
  </sheets>
  <definedNames>
    <definedName name="_xlnm.Print_Area" localSheetId="0">'Текущий ремонт'!$A$1:$J$196</definedName>
  </definedNames>
  <calcPr fullCalcOnLoad="1"/>
</workbook>
</file>

<file path=xl/sharedStrings.xml><?xml version="1.0" encoding="utf-8"?>
<sst xmlns="http://schemas.openxmlformats.org/spreadsheetml/2006/main" count="198" uniqueCount="138">
  <si>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</si>
  <si>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</si>
  <si>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</si>
  <si>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</si>
  <si>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</si>
  <si>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</si>
  <si>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</si>
  <si>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</si>
  <si>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</si>
  <si>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</si>
  <si>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</si>
  <si>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</si>
  <si>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</si>
  <si>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</si>
  <si>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</si>
  <si>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</si>
  <si>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</si>
  <si>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</si>
  <si>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</si>
  <si>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</si>
  <si>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</si>
  <si>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</si>
  <si>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</si>
  <si>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</si>
  <si>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</t>
  </si>
  <si>
    <t xml:space="preserve">      I. по содержанию и текущему ремонту мест общего пользования жилого дома № 5 по ул. Крайняя</t>
  </si>
  <si>
    <t xml:space="preserve">РАСХОДЫ ПО ООО "ЛИДЕР УК" </t>
  </si>
  <si>
    <t>прочистка дороги от снега вдоль дома и подъезд к контейнерам (погрузчиком 30 мин.)</t>
  </si>
  <si>
    <t>промывка и опрессовка системы отопления</t>
  </si>
  <si>
    <t>содержание УК</t>
  </si>
  <si>
    <t>покос травы на детской площадке, газонах</t>
  </si>
  <si>
    <t>факт недоплата, переплата   (-/+)</t>
  </si>
  <si>
    <t xml:space="preserve">очистка кровли с торца от снега и наледи  </t>
  </si>
  <si>
    <t xml:space="preserve">4п. 2эт. - замена  эл. лампочки 40Вт - 1 шт. </t>
  </si>
  <si>
    <t>переходящий остаток на 2021 год</t>
  </si>
  <si>
    <t xml:space="preserve">                                                                                                          Отчёт за 2020 г.                                                                                                                                                                                                                                                   </t>
  </si>
  <si>
    <t>2020 г.</t>
  </si>
  <si>
    <t xml:space="preserve">переходящий остаток с 2019 года                                                   </t>
  </si>
  <si>
    <t>кв. № 18 - под карнизом запенено монтажной пеной - 0,5 бал.</t>
  </si>
  <si>
    <r>
      <t>подвал - очистка от мусора - 3 м</t>
    </r>
    <r>
      <rPr>
        <sz val="9"/>
        <rFont val="Calibri"/>
        <family val="2"/>
      </rPr>
      <t>³</t>
    </r>
    <r>
      <rPr>
        <sz val="9"/>
        <rFont val="Arial Cyr"/>
        <family val="0"/>
      </rPr>
      <t>, вывоз большого контейнера</t>
    </r>
  </si>
  <si>
    <t>детская площадка огорожена сигнальной лентой</t>
  </si>
  <si>
    <t>очистка от мусора межэтажных эл. щитов - 20 шт.</t>
  </si>
  <si>
    <t xml:space="preserve">очистка от мусора ОДПУ - 2шт. по эл. энергии </t>
  </si>
  <si>
    <t>окраска мусорного контейнера - 4 шт., площадки - 1 шт.</t>
  </si>
  <si>
    <t>дезинсекция территории (от клещей)</t>
  </si>
  <si>
    <t>кв. № 2 - вызов аварийной службы</t>
  </si>
  <si>
    <t>покрытие пропиткой скамеек - 12 шт.</t>
  </si>
  <si>
    <t>кв. № 41 - на вводе в квартиру замена шар. крана d 20 мм. - 1 шт.</t>
  </si>
  <si>
    <t>окраска бордюр</t>
  </si>
  <si>
    <t>дезинсекция подвала (договор № 1566 от 22.07.2020г.)</t>
  </si>
  <si>
    <t>подвал - дезинфекция подвала после прочистки канализационного выпуска (хлорка  - 1 кг.)</t>
  </si>
  <si>
    <t>1п. - выведена ХВС для полива</t>
  </si>
  <si>
    <t xml:space="preserve">2 п. 4 эт. - замена  эл. лампочки 40Вт - 1 шт. </t>
  </si>
  <si>
    <t>4 п. 5 эт. - ремонт перил</t>
  </si>
  <si>
    <t>подвал - замена шар. кранов на ГВС</t>
  </si>
  <si>
    <t>1 п. 5 эт. - замена ТСК - 1 шт.</t>
  </si>
  <si>
    <t>4 п. 1 эт. - замена ТСК - 1 шт.</t>
  </si>
  <si>
    <t>прочистка дороги от снега вдоль дома и подъезд к контейнерам (погрузчиком 1 час. 59 мин.)</t>
  </si>
  <si>
    <t>изготовление элементов снежного городка</t>
  </si>
  <si>
    <t>сброс снега с козырьков - 4 шт.</t>
  </si>
  <si>
    <t>прочистка дороги от снега вдоль дома и подъезд к контейнерам (погрузчиком 1 час 7 мин.)</t>
  </si>
  <si>
    <r>
      <t>сброс снега с кровли (68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</si>
  <si>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r>
      <t>сброс снега с кровли (356 м</t>
    </r>
    <r>
      <rPr>
        <sz val="9"/>
        <rFont val="Arial"/>
        <family val="2"/>
      </rPr>
      <t>²</t>
    </r>
    <r>
      <rPr>
        <sz val="9"/>
        <rFont val="Arial Cyr"/>
        <family val="0"/>
      </rPr>
      <t>)</t>
    </r>
  </si>
  <si>
    <t>дезинфекция МОП МКД</t>
  </si>
  <si>
    <t>кв. № 1 (подвал) - замена соединения d 16 мм. - 1 шт.</t>
  </si>
  <si>
    <t>1, 2 п. 1-5 эт. - осмотр межэтажных эл. щитов</t>
  </si>
  <si>
    <t>2 п. 3 эт. - замена ТСК - 1 шт., эл. ламп. 40Вт. - 1 шт.</t>
  </si>
  <si>
    <t>(подвал  2п.) - замена шар. крана d 16 мм - 1 шт., соединения d 16 мм. - 1 шт.</t>
  </si>
  <si>
    <t xml:space="preserve">крыша - частичный ремонт кровли </t>
  </si>
  <si>
    <t>привозка и рассыпка земли, плетение клумб</t>
  </si>
  <si>
    <t>привозка и рассыпка щебня около мусорных баков</t>
  </si>
  <si>
    <t xml:space="preserve">4 п. 2 эт. - замена  эл. лампочки 40Вт - 1 шт. </t>
  </si>
  <si>
    <t xml:space="preserve">кв. № 48 - вызов аварийной службы </t>
  </si>
  <si>
    <t>подвал (4п.) - дезинфекция подвала после прочистки канализационного выпуска (хлорка  - 1 кг.)</t>
  </si>
  <si>
    <t>кв. № 11 - замена батареи</t>
  </si>
  <si>
    <t>кв. № 2 - замена батареи с установкой перемычки</t>
  </si>
  <si>
    <t>прочистка подъезда к контейнерам от снега (погрузчик 12 мин.)</t>
  </si>
  <si>
    <t>отогрев ХВС на вводе</t>
  </si>
  <si>
    <t>установка и украшение новогодней ели (гирлянды, игрушки, мишура)</t>
  </si>
  <si>
    <t>прочистка дороги от снега вдоль дома и подъезд к контейнерам (погрузчиком 3 час. 17 мин.)</t>
  </si>
  <si>
    <t>подвал (4п.) - дезинфекция подвала после прочистки канализационного выпуска (хлорка - 1 кг.)</t>
  </si>
  <si>
    <t xml:space="preserve">подвал (1п.) - замена замка -1 шт.  </t>
  </si>
  <si>
    <t>подвал (4п.) - дезинфекция подвала после прочистки канализационного выпуска (хлорка  - 2 кг.)</t>
  </si>
  <si>
    <t xml:space="preserve">Составил: инженер-смотритель                                       О.А. Романюк                              </t>
  </si>
  <si>
    <t>переходящий остаток на 2022 год</t>
  </si>
  <si>
    <t xml:space="preserve">                                                                                                          Отчёт за 2021 г.                                                                                                                                                                                                                                                   </t>
  </si>
  <si>
    <t>2021 г.</t>
  </si>
  <si>
    <t xml:space="preserve">переходящий остаток с 2020 года                                                   </t>
  </si>
  <si>
    <t>I-IIIп. - очистка подъездных козырьков от снега - 3 шт.</t>
  </si>
  <si>
    <r>
      <t>очистка кровли от снега и наледи (30 м</t>
    </r>
    <r>
      <rPr>
        <sz val="10.1"/>
        <rFont val="Calibri"/>
        <family val="2"/>
      </rPr>
      <t>²)</t>
    </r>
  </si>
  <si>
    <t>монтаж досок объявлений (табличка - 4 шт., дюбель гвоздь - 16 шт.)</t>
  </si>
  <si>
    <t>подвал - дезинфекция подвала после прочистки канализационного выпуска (хлорка - 1 кг.)</t>
  </si>
  <si>
    <r>
      <t>очистка кровли от снега и наледи (480 м</t>
    </r>
    <r>
      <rPr>
        <sz val="10.1"/>
        <rFont val="Calibri"/>
        <family val="2"/>
      </rPr>
      <t>²)</t>
    </r>
  </si>
  <si>
    <t>прочистка дороги от снега вдоль дома и подъезд к контейнерам (погрузчиком 2 час. 10 мин.)</t>
  </si>
  <si>
    <t>кв. № 2 - замена стояка отопления (труба d 20 - 6м., тройник - 3 шт., муфта комбинированная - 2 шт., шар. кран d 20 - 2 шт., нитка - 5 м.)</t>
  </si>
  <si>
    <t>подвал - частичная замена канализации (труба d 110 - 52 м., отвод - 18 шт., муфта - 4 шт., переходка - 13 шт., крестовина - 1 шт., тройник - 11 шт., диск - 1 шт., силикон - 3 бут.)</t>
  </si>
  <si>
    <t>очистка подъездного козырька от снега - 1 шт.</t>
  </si>
  <si>
    <t>IVп. - вызов аварийной службы - 1 заявка (прочистка канализационного выпуска, дезинфекция подвала хлорка - 1 кг., проволока вязальная - 5 м.)</t>
  </si>
  <si>
    <t>монтаж информационных табличек на подъездные двери (таблички - 4 шт., саморез - 16 шт)</t>
  </si>
  <si>
    <t>уличное освещение - замена светодиодных ламп в светильниках на детской площадке 11 Вт. - 1 шт., 20 Вт - 1 шт.</t>
  </si>
  <si>
    <t>замена эл. лампочки 40 Вт. - 7 шт.</t>
  </si>
  <si>
    <t>подвал - замена провода ШВВП - 4м.</t>
  </si>
  <si>
    <t>частичный ремонт кровли по краю и восстановление ограждения</t>
  </si>
  <si>
    <t>кв. № 2, подвал - замена стояков ХВС, ГВС, канализации в ванной (труба d 25 - 12м., тройник - 3 шт., муфта комбинированная - 4 шт., шар. кран d 25 - 2 шт., d 20 - 2 шт., соединение - 2 шт., нить - 10м., труба d 110 - 7м., переходка - 1 шт., силикон - 0,5 бал., тройник - 1 шт., диск - 1 шт., пена монтажная - 1бал.)</t>
  </si>
  <si>
    <t>подвал - дезинфекция подвала после прочистки канализационного выпуска (хлорка - 2 кг.)</t>
  </si>
  <si>
    <t>вызов аварийной службы - 1 заявка (отключение эл. энергии, замер напряжения, информация передана в обслуживающую организацию)</t>
  </si>
  <si>
    <t>кв. №  47, 48 - вызов аварийной службы - 1 заявка (развоздушивание системы ГВС и ХВС)</t>
  </si>
  <si>
    <t>подвал (кв. № 11) - дезинфекция подвала после прочистки канализационного выпуска (хлорка - 2 кг.)</t>
  </si>
  <si>
    <t>дезинсекция подвала (фенаксин - 3 уп.)</t>
  </si>
  <si>
    <t xml:space="preserve">подвал - врезка переходников и шар. кранов в системе ХВС (труба d 50 - 4м., отвод - 2 шт., шар. кран - 2 шт., муфта комбиниров.разборная - 3 шт., резьба d 40 - 3 шт., нить - 6 м.,  диск - 1 шт.) </t>
  </si>
  <si>
    <t xml:space="preserve">подвал - дезинсекция (фенаксин - 1 кг.), дератизация (крысиная смерть - 1 кг.) </t>
  </si>
  <si>
    <t xml:space="preserve">детская площадка - изготовление песочницы </t>
  </si>
  <si>
    <t>I п. 1, 3, 4, 5 эт. - замена свет. лампы 5 Вт. - 4 шт., ТСК-3 - 1 шт.</t>
  </si>
  <si>
    <t>привозка и планировка горельника - 60т., щебня - 30т., погрузчик - 2 час.</t>
  </si>
  <si>
    <t xml:space="preserve">монтаж аншлага и номерного знака на фасад дома </t>
  </si>
  <si>
    <t>IVп. -  запенено монтажной пеной - 2 бал.  ОДПУ по эл. энергии</t>
  </si>
  <si>
    <t>колодец - утепление труб ХВС (утеплитель - 5 шт. пена монтажная - 1 бал., хомут - 12 шт.)</t>
  </si>
  <si>
    <t>II п. 2 эт. - замена свет. лампы 5 Вт. - 1 шт.</t>
  </si>
  <si>
    <t xml:space="preserve">монтаж ОДПУ ХВС </t>
  </si>
  <si>
    <t>подвал - дезинфекция подвала после прочистки канализационного выпуска (хлорка  - 2 кг.)</t>
  </si>
  <si>
    <t>подвал (Iп.) - частичная замена труб канализации (труба d 110 - 3м., тройник - 1 шт., силикон - 0,25 бал.)</t>
  </si>
  <si>
    <t>закрыты отдушины в подвал (монтажная пена - 1 бал.)</t>
  </si>
  <si>
    <t>I п. 5 эт., III п. 4 эт., подвал - замена эл. лампочки 40Вт - 2 шт., свет. лампы 5 Вт. - 9 шт., ТСК-3 - 1 шт.</t>
  </si>
  <si>
    <r>
      <t>очистка кровли от снега и наледи (75 м</t>
    </r>
    <r>
      <rPr>
        <sz val="10.1"/>
        <rFont val="Calibri"/>
        <family val="2"/>
      </rPr>
      <t>²)</t>
    </r>
  </si>
  <si>
    <t>кв. №  35 - вызов аварийной службы - 1 заявка (прочистка канализации)</t>
  </si>
  <si>
    <t>дворовая территория - монтаж иллюминации на елке (гирлянда 10м. - 1 шт.)</t>
  </si>
  <si>
    <t>труба для прочистки канализации с подвала (труба d 20 мм - 12м., муфта соединительная - 2 шт.)</t>
  </si>
  <si>
    <t>II п. 4 эт., IV п. 2 эт. - замена свет. лампы 5 Вт. - 2 шт., ТСК-3 - 1 шт.</t>
  </si>
  <si>
    <t>прочистка дороги от снега вдоль дома и подъезд к контейнерам (погрузчиком 1 час 57 мин.)</t>
  </si>
  <si>
    <t>изготовление и заливка водой снежной горки, элементов снежного городка</t>
  </si>
  <si>
    <t>I-IVп. - очистка подъездных козырьков от снега - 4 шт.</t>
  </si>
  <si>
    <t>прочистка дороги от снега вдоль дома и подъезд к контейнерам (погрузчиком 4 час. 55 мин.)</t>
  </si>
  <si>
    <t>подвал (IVп.) - дезинфекция подвала после прочистки канализационного выпуска (хлорка  - 7 кг.)</t>
  </si>
  <si>
    <t>III, IV п. - ремонт балконных козырьков</t>
  </si>
  <si>
    <t>прочистка дороги от снега вдоль дома и подъезд к контейнерам (погрузчиком 1 час 58 мин.)</t>
  </si>
  <si>
    <t>уборка сосулек и наледи с кровли</t>
  </si>
  <si>
    <t xml:space="preserve">I, II, III, IV п. - открытка А 4 - 4 шт. </t>
  </si>
  <si>
    <t xml:space="preserve">вывод ХВС для заливки снежной горки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</si>
</sst>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.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 Cyr"/>
      <family val="0"/>
    </font>
    <font>
      <b/>
      <sz val="9"/>
      <color indexed="36"/>
      <name val="Arial Cyr"/>
      <family val="0"/>
    </font>
    <font>
      <sz val="9"/>
      <color indexed="36"/>
      <name val="Arial Cyr"/>
      <family val="0"/>
    </font>
    <font>
      <sz val="8"/>
      <color indexed="36"/>
      <name val="Arial Cyr"/>
      <family val="0"/>
    </font>
    <font>
      <sz val="10"/>
      <color indexed="36"/>
      <name val="Arial Cyr"/>
      <family val="0"/>
    </font>
    <font>
      <sz val="9"/>
      <color indexed="8"/>
      <name val="Arial"/>
      <family val="2"/>
    </font>
    <font>
      <b/>
      <sz val="10"/>
      <color indexed="30"/>
      <name val="Arial Cyr"/>
      <family val="2"/>
    </font>
    <font>
      <b/>
      <sz val="10"/>
      <color indexed="36"/>
      <name val="Arial Cyr"/>
      <family val="2"/>
    </font>
    <font>
      <b/>
      <sz val="9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0"/>
    </font>
    <font>
      <sz val="8"/>
      <color rgb="FF7030A0"/>
      <name val="Arial Cyr"/>
      <family val="2"/>
    </font>
    <font>
      <sz val="9"/>
      <color theme="1"/>
      <name val="Arial"/>
      <family val="2"/>
    </font>
    <font>
      <sz val="9"/>
      <color rgb="FF7030A0"/>
      <name val="Arial Cyr"/>
      <family val="2"/>
    </font>
    <font>
      <b/>
      <sz val="9"/>
      <color rgb="FF0070C0"/>
      <name val="Arial Cyr"/>
      <family val="0"/>
    </font>
    <font>
      <sz val="9"/>
      <color rgb="FF0070C0"/>
      <name val="Arial Cyr"/>
      <family val="0"/>
    </font>
    <font>
      <sz val="8"/>
      <color rgb="FF0070C0"/>
      <name val="Arial Cyr"/>
      <family val="0"/>
    </font>
    <font>
      <b/>
      <sz val="10"/>
      <color rgb="FF0070C0"/>
      <name val="Arial Cyr"/>
      <family val="2"/>
    </font>
    <font>
      <b/>
      <sz val="9"/>
      <color rgb="FF7030A0"/>
      <name val="Arial Cyr"/>
      <family val="0"/>
    </font>
    <font>
      <b/>
      <sz val="10"/>
      <color rgb="FF7030A0"/>
      <name val="Arial Cyr"/>
      <family val="2"/>
    </font>
    <font>
      <b/>
      <sz val="9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 horizontal="left" vertical="top"/>
      <protection/>
    </xf>
    <xf numFmtId="0" fontId="47" fillId="0" borderId="0">
      <alignment horizontal="left" vertical="top"/>
      <protection/>
    </xf>
    <xf numFmtId="0" fontId="48" fillId="0" borderId="0">
      <alignment horizontal="right" vertical="top"/>
      <protection/>
    </xf>
    <xf numFmtId="0" fontId="47" fillId="0" borderId="0">
      <alignment horizontal="right" vertical="top"/>
      <protection/>
    </xf>
    <xf numFmtId="0" fontId="48" fillId="0" borderId="0">
      <alignment horizontal="right" vertical="top"/>
      <protection/>
    </xf>
    <xf numFmtId="0" fontId="46" fillId="0" borderId="0">
      <alignment horizontal="left" vertical="top"/>
      <protection/>
    </xf>
    <xf numFmtId="0" fontId="47" fillId="0" borderId="0">
      <alignment horizontal="center" vertical="center"/>
      <protection/>
    </xf>
    <xf numFmtId="0" fontId="47" fillId="0" borderId="0">
      <alignment horizontal="center" vertical="top"/>
      <protection/>
    </xf>
    <xf numFmtId="0" fontId="47" fillId="0" borderId="0">
      <alignment horizontal="center" vertical="top"/>
      <protection/>
    </xf>
    <xf numFmtId="0" fontId="49" fillId="0" borderId="0">
      <alignment horizontal="left" vertical="top"/>
      <protection/>
    </xf>
    <xf numFmtId="0" fontId="47" fillId="0" borderId="0">
      <alignment horizontal="left" vertical="top"/>
      <protection/>
    </xf>
    <xf numFmtId="0" fontId="47" fillId="0" borderId="0">
      <alignment horizontal="right" vertical="top"/>
      <protection/>
    </xf>
    <xf numFmtId="0" fontId="50" fillId="0" borderId="0">
      <alignment horizontal="left" vertical="top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4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5" fillId="33" borderId="13" xfId="0" applyFont="1" applyFill="1" applyBorder="1" applyAlignment="1">
      <alignment horizontal="right" vertical="center"/>
    </xf>
    <xf numFmtId="0" fontId="5" fillId="33" borderId="12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7" fillId="0" borderId="15" xfId="37" applyFont="1" applyBorder="1" applyAlignment="1" quotePrefix="1">
      <alignment horizontal="right" vertical="center" wrapText="1"/>
      <protection/>
    </xf>
    <xf numFmtId="0" fontId="5" fillId="33" borderId="16" xfId="0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left" wrapText="1"/>
    </xf>
    <xf numFmtId="2" fontId="5" fillId="33" borderId="18" xfId="0" applyNumberFormat="1" applyFont="1" applyFill="1" applyBorder="1" applyAlignment="1">
      <alignment vertical="center"/>
    </xf>
    <xf numFmtId="2" fontId="5" fillId="33" borderId="19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wrapText="1"/>
    </xf>
    <xf numFmtId="0" fontId="5" fillId="33" borderId="19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right" vertical="center"/>
    </xf>
    <xf numFmtId="0" fontId="5" fillId="33" borderId="14" xfId="0" applyNumberFormat="1" applyFont="1" applyFill="1" applyBorder="1" applyAlignment="1">
      <alignment vertical="center"/>
    </xf>
    <xf numFmtId="0" fontId="66" fillId="0" borderId="0" xfId="0" applyFont="1" applyAlignment="1">
      <alignment/>
    </xf>
    <xf numFmtId="0" fontId="67" fillId="0" borderId="2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wrapText="1"/>
    </xf>
    <xf numFmtId="0" fontId="68" fillId="33" borderId="22" xfId="0" applyFont="1" applyFill="1" applyBorder="1" applyAlignment="1">
      <alignment vertical="center" wrapText="1"/>
    </xf>
    <xf numFmtId="0" fontId="68" fillId="33" borderId="12" xfId="0" applyFont="1" applyFill="1" applyBorder="1" applyAlignment="1">
      <alignment vertical="center" wrapText="1"/>
    </xf>
    <xf numFmtId="172" fontId="5" fillId="33" borderId="19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0" fillId="33" borderId="14" xfId="0" applyNumberFormat="1" applyFont="1" applyFill="1" applyBorder="1" applyAlignment="1">
      <alignment vertical="center"/>
    </xf>
    <xf numFmtId="2" fontId="6" fillId="0" borderId="25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horizontal="right" vertical="center"/>
    </xf>
    <xf numFmtId="2" fontId="6" fillId="0" borderId="26" xfId="0" applyNumberFormat="1" applyFont="1" applyBorder="1" applyAlignment="1">
      <alignment horizontal="right" vertical="center"/>
    </xf>
    <xf numFmtId="2" fontId="6" fillId="0" borderId="27" xfId="0" applyNumberFormat="1" applyFont="1" applyBorder="1" applyAlignment="1">
      <alignment horizontal="right" vertical="center"/>
    </xf>
    <xf numFmtId="2" fontId="6" fillId="33" borderId="28" xfId="0" applyNumberFormat="1" applyFont="1" applyFill="1" applyBorder="1" applyAlignment="1">
      <alignment horizontal="right" vertical="center"/>
    </xf>
    <xf numFmtId="2" fontId="6" fillId="0" borderId="29" xfId="0" applyNumberFormat="1" applyFont="1" applyBorder="1" applyAlignment="1">
      <alignment horizontal="right" vertical="center"/>
    </xf>
    <xf numFmtId="0" fontId="5" fillId="33" borderId="18" xfId="0" applyFont="1" applyFill="1" applyBorder="1" applyAlignment="1">
      <alignment horizontal="left" vertical="center" wrapText="1"/>
    </xf>
    <xf numFmtId="2" fontId="70" fillId="0" borderId="27" xfId="0" applyNumberFormat="1" applyFont="1" applyBorder="1" applyAlignment="1">
      <alignment vertical="center"/>
    </xf>
    <xf numFmtId="2" fontId="70" fillId="0" borderId="30" xfId="0" applyNumberFormat="1" applyFont="1" applyBorder="1" applyAlignment="1">
      <alignment horizontal="right" vertical="center"/>
    </xf>
    <xf numFmtId="2" fontId="70" fillId="0" borderId="31" xfId="0" applyNumberFormat="1" applyFont="1" applyBorder="1" applyAlignment="1">
      <alignment horizontal="right" vertical="center"/>
    </xf>
    <xf numFmtId="2" fontId="70" fillId="0" borderId="27" xfId="0" applyNumberFormat="1" applyFont="1" applyBorder="1" applyAlignment="1">
      <alignment horizontal="right" vertical="center"/>
    </xf>
    <xf numFmtId="2" fontId="70" fillId="0" borderId="32" xfId="0" applyNumberFormat="1" applyFont="1" applyBorder="1" applyAlignment="1">
      <alignment horizontal="right" vertical="center"/>
    </xf>
    <xf numFmtId="2" fontId="70" fillId="0" borderId="0" xfId="0" applyNumberFormat="1" applyFont="1" applyBorder="1" applyAlignment="1">
      <alignment horizontal="right" vertical="center"/>
    </xf>
    <xf numFmtId="2" fontId="70" fillId="0" borderId="33" xfId="0" applyNumberFormat="1" applyFont="1" applyBorder="1" applyAlignment="1">
      <alignment horizontal="right" vertical="center"/>
    </xf>
    <xf numFmtId="2" fontId="70" fillId="0" borderId="34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right" vertical="center"/>
    </xf>
    <xf numFmtId="2" fontId="6" fillId="33" borderId="34" xfId="0" applyNumberFormat="1" applyFont="1" applyFill="1" applyBorder="1" applyAlignment="1">
      <alignment horizontal="right" vertical="center"/>
    </xf>
    <xf numFmtId="2" fontId="6" fillId="0" borderId="35" xfId="0" applyNumberFormat="1" applyFont="1" applyBorder="1" applyAlignment="1">
      <alignment horizontal="right" vertical="center"/>
    </xf>
    <xf numFmtId="0" fontId="5" fillId="33" borderId="36" xfId="0" applyFont="1" applyFill="1" applyBorder="1" applyAlignment="1">
      <alignment horizontal="left" vertical="center" wrapText="1"/>
    </xf>
    <xf numFmtId="2" fontId="70" fillId="0" borderId="32" xfId="0" applyNumberFormat="1" applyFont="1" applyBorder="1" applyAlignment="1">
      <alignment vertical="center"/>
    </xf>
    <xf numFmtId="2" fontId="71" fillId="0" borderId="32" xfId="0" applyNumberFormat="1" applyFont="1" applyBorder="1" applyAlignment="1">
      <alignment horizontal="right" vertical="center"/>
    </xf>
    <xf numFmtId="2" fontId="71" fillId="0" borderId="0" xfId="0" applyNumberFormat="1" applyFont="1" applyBorder="1" applyAlignment="1">
      <alignment horizontal="right" vertical="center"/>
    </xf>
    <xf numFmtId="2" fontId="71" fillId="0" borderId="33" xfId="0" applyNumberFormat="1" applyFont="1" applyBorder="1" applyAlignment="1">
      <alignment horizontal="right" vertical="center"/>
    </xf>
    <xf numFmtId="2" fontId="71" fillId="0" borderId="37" xfId="0" applyNumberFormat="1" applyFont="1" applyBorder="1" applyAlignment="1">
      <alignment horizontal="right" vertical="center"/>
    </xf>
    <xf numFmtId="2" fontId="71" fillId="0" borderId="38" xfId="0" applyNumberFormat="1" applyFont="1" applyBorder="1" applyAlignment="1">
      <alignment horizontal="right" vertical="center"/>
    </xf>
    <xf numFmtId="2" fontId="71" fillId="0" borderId="39" xfId="0" applyNumberFormat="1" applyFont="1" applyBorder="1" applyAlignment="1">
      <alignment horizontal="right" vertical="center"/>
    </xf>
    <xf numFmtId="2" fontId="5" fillId="0" borderId="34" xfId="0" applyNumberFormat="1" applyFont="1" applyBorder="1" applyAlignment="1">
      <alignment horizontal="right" vertical="center"/>
    </xf>
    <xf numFmtId="2" fontId="6" fillId="0" borderId="32" xfId="0" applyNumberFormat="1" applyFont="1" applyBorder="1" applyAlignment="1">
      <alignment horizontal="right" vertical="center"/>
    </xf>
    <xf numFmtId="2" fontId="6" fillId="0" borderId="40" xfId="0" applyNumberFormat="1" applyFont="1" applyBorder="1" applyAlignment="1">
      <alignment horizontal="right" vertical="center"/>
    </xf>
    <xf numFmtId="2" fontId="71" fillId="0" borderId="30" xfId="0" applyNumberFormat="1" applyFont="1" applyBorder="1" applyAlignment="1">
      <alignment horizontal="right" vertical="center"/>
    </xf>
    <xf numFmtId="0" fontId="5" fillId="33" borderId="41" xfId="0" applyFont="1" applyFill="1" applyBorder="1" applyAlignment="1">
      <alignment horizontal="left" vertical="center" wrapText="1"/>
    </xf>
    <xf numFmtId="2" fontId="70" fillId="0" borderId="37" xfId="0" applyNumberFormat="1" applyFont="1" applyBorder="1" applyAlignment="1">
      <alignment vertical="center"/>
    </xf>
    <xf numFmtId="2" fontId="70" fillId="0" borderId="38" xfId="0" applyNumberFormat="1" applyFont="1" applyBorder="1" applyAlignment="1">
      <alignment horizontal="right" vertical="center"/>
    </xf>
    <xf numFmtId="2" fontId="70" fillId="0" borderId="39" xfId="0" applyNumberFormat="1" applyFont="1" applyBorder="1" applyAlignment="1">
      <alignment horizontal="right" vertical="center"/>
    </xf>
    <xf numFmtId="2" fontId="70" fillId="0" borderId="37" xfId="0" applyNumberFormat="1" applyFont="1" applyBorder="1" applyAlignment="1">
      <alignment horizontal="right" vertical="center"/>
    </xf>
    <xf numFmtId="2" fontId="5" fillId="0" borderId="26" xfId="0" applyNumberFormat="1" applyFont="1" applyBorder="1" applyAlignment="1">
      <alignment horizontal="right" vertical="center"/>
    </xf>
    <xf numFmtId="2" fontId="6" fillId="0" borderId="34" xfId="0" applyNumberFormat="1" applyFont="1" applyBorder="1" applyAlignment="1">
      <alignment horizontal="right" vertical="center"/>
    </xf>
    <xf numFmtId="2" fontId="7" fillId="0" borderId="15" xfId="44" applyNumberFormat="1" applyFont="1" applyBorder="1" applyAlignment="1">
      <alignment horizontal="right" vertical="center" wrapText="1"/>
      <protection/>
    </xf>
    <xf numFmtId="2" fontId="5" fillId="0" borderId="42" xfId="0" applyNumberFormat="1" applyFont="1" applyBorder="1" applyAlignment="1">
      <alignment horizontal="right" vertical="center"/>
    </xf>
    <xf numFmtId="2" fontId="7" fillId="0" borderId="11" xfId="44" applyNumberFormat="1" applyFont="1" applyBorder="1" applyAlignment="1">
      <alignment horizontal="right" vertical="center" wrapText="1"/>
      <protection/>
    </xf>
    <xf numFmtId="2" fontId="6" fillId="0" borderId="24" xfId="0" applyNumberFormat="1" applyFont="1" applyBorder="1" applyAlignment="1">
      <alignment horizontal="right" vertical="center"/>
    </xf>
    <xf numFmtId="2" fontId="6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horizontal="right" vertical="center"/>
    </xf>
    <xf numFmtId="2" fontId="7" fillId="0" borderId="10" xfId="44" applyNumberFormat="1" applyFont="1" applyBorder="1" applyAlignment="1">
      <alignment horizontal="right" vertical="center" wrapText="1"/>
      <protection/>
    </xf>
    <xf numFmtId="2" fontId="6" fillId="0" borderId="25" xfId="0" applyNumberFormat="1" applyFont="1" applyBorder="1" applyAlignment="1">
      <alignment horizontal="right" vertical="center"/>
    </xf>
    <xf numFmtId="2" fontId="6" fillId="0" borderId="27" xfId="0" applyNumberFormat="1" applyFont="1" applyBorder="1" applyAlignment="1">
      <alignment vertical="center"/>
    </xf>
    <xf numFmtId="2" fontId="6" fillId="0" borderId="30" xfId="0" applyNumberFormat="1" applyFont="1" applyBorder="1" applyAlignment="1">
      <alignment horizontal="right" vertical="center"/>
    </xf>
    <xf numFmtId="2" fontId="5" fillId="0" borderId="30" xfId="0" applyNumberFormat="1" applyFont="1" applyBorder="1" applyAlignment="1">
      <alignment horizontal="right" vertical="center"/>
    </xf>
    <xf numFmtId="2" fontId="7" fillId="0" borderId="30" xfId="44" applyNumberFormat="1" applyFont="1" applyBorder="1" applyAlignment="1">
      <alignment horizontal="right" vertical="center" wrapText="1"/>
      <protection/>
    </xf>
    <xf numFmtId="2" fontId="72" fillId="0" borderId="32" xfId="0" applyNumberFormat="1" applyFont="1" applyBorder="1" applyAlignment="1">
      <alignment horizontal="right" vertical="center"/>
    </xf>
    <xf numFmtId="2" fontId="72" fillId="0" borderId="0" xfId="0" applyNumberFormat="1" applyFont="1" applyBorder="1" applyAlignment="1">
      <alignment horizontal="right" vertical="center"/>
    </xf>
    <xf numFmtId="2" fontId="72" fillId="0" borderId="33" xfId="0" applyNumberFormat="1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/>
    </xf>
    <xf numFmtId="2" fontId="1" fillId="0" borderId="34" xfId="0" applyNumberFormat="1" applyFont="1" applyBorder="1" applyAlignment="1">
      <alignment horizontal="right" vertical="center"/>
    </xf>
    <xf numFmtId="2" fontId="73" fillId="0" borderId="34" xfId="0" applyNumberFormat="1" applyFont="1" applyBorder="1" applyAlignment="1">
      <alignment horizontal="right" vertical="center"/>
    </xf>
    <xf numFmtId="2" fontId="1" fillId="0" borderId="23" xfId="0" applyNumberFormat="1" applyFont="1" applyBorder="1" applyAlignment="1">
      <alignment horizontal="right" vertical="center"/>
    </xf>
    <xf numFmtId="2" fontId="1" fillId="34" borderId="11" xfId="0" applyNumberFormat="1" applyFont="1" applyFill="1" applyBorder="1" applyAlignment="1">
      <alignment horizontal="right" vertical="center"/>
    </xf>
    <xf numFmtId="49" fontId="70" fillId="0" borderId="41" xfId="0" applyNumberFormat="1" applyFont="1" applyBorder="1" applyAlignment="1">
      <alignment horizontal="left" vertical="center"/>
    </xf>
    <xf numFmtId="0" fontId="70" fillId="0" borderId="11" xfId="0" applyFont="1" applyBorder="1" applyAlignment="1">
      <alignment horizontal="right" vertical="center"/>
    </xf>
    <xf numFmtId="2" fontId="72" fillId="0" borderId="45" xfId="0" applyNumberFormat="1" applyFont="1" applyBorder="1" applyAlignment="1">
      <alignment vertical="center"/>
    </xf>
    <xf numFmtId="2" fontId="72" fillId="0" borderId="46" xfId="0" applyNumberFormat="1" applyFont="1" applyBorder="1" applyAlignment="1">
      <alignment vertical="center"/>
    </xf>
    <xf numFmtId="2" fontId="72" fillId="0" borderId="47" xfId="0" applyNumberFormat="1" applyFont="1" applyBorder="1" applyAlignment="1">
      <alignment vertical="center"/>
    </xf>
    <xf numFmtId="2" fontId="71" fillId="0" borderId="37" xfId="0" applyNumberFormat="1" applyFont="1" applyBorder="1" applyAlignment="1">
      <alignment vertical="center"/>
    </xf>
    <xf numFmtId="49" fontId="0" fillId="0" borderId="48" xfId="0" applyNumberFormat="1" applyFont="1" applyBorder="1" applyAlignment="1">
      <alignment horizontal="left" vertical="center"/>
    </xf>
    <xf numFmtId="2" fontId="1" fillId="34" borderId="11" xfId="0" applyNumberFormat="1" applyFont="1" applyFill="1" applyBorder="1" applyAlignment="1">
      <alignment vertical="center"/>
    </xf>
    <xf numFmtId="0" fontId="66" fillId="0" borderId="49" xfId="0" applyFont="1" applyBorder="1" applyAlignment="1">
      <alignment vertical="center"/>
    </xf>
    <xf numFmtId="0" fontId="66" fillId="0" borderId="50" xfId="0" applyFont="1" applyBorder="1" applyAlignment="1">
      <alignment vertical="center"/>
    </xf>
    <xf numFmtId="0" fontId="66" fillId="0" borderId="51" xfId="0" applyFont="1" applyBorder="1" applyAlignment="1">
      <alignment vertical="center"/>
    </xf>
    <xf numFmtId="2" fontId="69" fillId="35" borderId="11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2" fontId="1" fillId="36" borderId="11" xfId="0" applyNumberFormat="1" applyFont="1" applyFill="1" applyBorder="1" applyAlignment="1">
      <alignment vertical="center"/>
    </xf>
    <xf numFmtId="2" fontId="72" fillId="0" borderId="37" xfId="0" applyNumberFormat="1" applyFont="1" applyBorder="1" applyAlignment="1">
      <alignment horizontal="right" vertical="center"/>
    </xf>
    <xf numFmtId="2" fontId="72" fillId="0" borderId="38" xfId="0" applyNumberFormat="1" applyFont="1" applyBorder="1" applyAlignment="1">
      <alignment horizontal="right" vertical="center"/>
    </xf>
    <xf numFmtId="2" fontId="72" fillId="0" borderId="39" xfId="0" applyNumberFormat="1" applyFont="1" applyBorder="1" applyAlignment="1">
      <alignment horizontal="right" vertical="center"/>
    </xf>
    <xf numFmtId="2" fontId="74" fillId="0" borderId="27" xfId="0" applyNumberFormat="1" applyFont="1" applyBorder="1" applyAlignment="1">
      <alignment horizontal="right" vertical="center"/>
    </xf>
    <xf numFmtId="2" fontId="74" fillId="0" borderId="27" xfId="0" applyNumberFormat="1" applyFont="1" applyBorder="1" applyAlignment="1">
      <alignment vertical="center"/>
    </xf>
    <xf numFmtId="2" fontId="74" fillId="0" borderId="30" xfId="0" applyNumberFormat="1" applyFont="1" applyBorder="1" applyAlignment="1">
      <alignment horizontal="right" vertical="center"/>
    </xf>
    <xf numFmtId="2" fontId="74" fillId="0" borderId="31" xfId="0" applyNumberFormat="1" applyFont="1" applyBorder="1" applyAlignment="1">
      <alignment horizontal="right" vertical="center"/>
    </xf>
    <xf numFmtId="2" fontId="74" fillId="0" borderId="32" xfId="0" applyNumberFormat="1" applyFont="1" applyBorder="1" applyAlignment="1">
      <alignment horizontal="right" vertical="center"/>
    </xf>
    <xf numFmtId="2" fontId="74" fillId="0" borderId="0" xfId="0" applyNumberFormat="1" applyFont="1" applyBorder="1" applyAlignment="1">
      <alignment horizontal="right" vertical="center"/>
    </xf>
    <xf numFmtId="2" fontId="74" fillId="0" borderId="33" xfId="0" applyNumberFormat="1" applyFont="1" applyBorder="1" applyAlignment="1">
      <alignment horizontal="right" vertical="center"/>
    </xf>
    <xf numFmtId="2" fontId="74" fillId="0" borderId="34" xfId="0" applyNumberFormat="1" applyFont="1" applyBorder="1" applyAlignment="1">
      <alignment horizontal="right" vertical="center"/>
    </xf>
    <xf numFmtId="2" fontId="74" fillId="0" borderId="32" xfId="0" applyNumberFormat="1" applyFont="1" applyBorder="1" applyAlignment="1">
      <alignment vertical="center"/>
    </xf>
    <xf numFmtId="2" fontId="69" fillId="0" borderId="32" xfId="0" applyNumberFormat="1" applyFont="1" applyBorder="1" applyAlignment="1">
      <alignment horizontal="right" vertical="center"/>
    </xf>
    <xf numFmtId="2" fontId="69" fillId="0" borderId="0" xfId="0" applyNumberFormat="1" applyFont="1" applyBorder="1" applyAlignment="1">
      <alignment horizontal="right" vertical="center"/>
    </xf>
    <xf numFmtId="2" fontId="69" fillId="0" borderId="33" xfId="0" applyNumberFormat="1" applyFont="1" applyBorder="1" applyAlignment="1">
      <alignment horizontal="right" vertical="center"/>
    </xf>
    <xf numFmtId="2" fontId="69" fillId="0" borderId="37" xfId="0" applyNumberFormat="1" applyFont="1" applyBorder="1" applyAlignment="1">
      <alignment horizontal="right" vertical="center"/>
    </xf>
    <xf numFmtId="2" fontId="69" fillId="0" borderId="38" xfId="0" applyNumberFormat="1" applyFont="1" applyBorder="1" applyAlignment="1">
      <alignment horizontal="right" vertical="center"/>
    </xf>
    <xf numFmtId="2" fontId="69" fillId="0" borderId="39" xfId="0" applyNumberFormat="1" applyFont="1" applyBorder="1" applyAlignment="1">
      <alignment horizontal="right" vertical="center"/>
    </xf>
    <xf numFmtId="2" fontId="69" fillId="0" borderId="34" xfId="0" applyNumberFormat="1" applyFont="1" applyBorder="1" applyAlignment="1">
      <alignment horizontal="right" vertical="center"/>
    </xf>
    <xf numFmtId="2" fontId="69" fillId="0" borderId="30" xfId="0" applyNumberFormat="1" applyFont="1" applyBorder="1" applyAlignment="1">
      <alignment horizontal="right" vertical="center"/>
    </xf>
    <xf numFmtId="2" fontId="74" fillId="0" borderId="37" xfId="0" applyNumberFormat="1" applyFont="1" applyBorder="1" applyAlignment="1">
      <alignment vertical="center"/>
    </xf>
    <xf numFmtId="2" fontId="74" fillId="0" borderId="38" xfId="0" applyNumberFormat="1" applyFont="1" applyBorder="1" applyAlignment="1">
      <alignment horizontal="right" vertical="center"/>
    </xf>
    <xf numFmtId="2" fontId="74" fillId="0" borderId="39" xfId="0" applyNumberFormat="1" applyFont="1" applyBorder="1" applyAlignment="1">
      <alignment horizontal="right" vertical="center"/>
    </xf>
    <xf numFmtId="2" fontId="74" fillId="0" borderId="37" xfId="0" applyNumberFormat="1" applyFont="1" applyBorder="1" applyAlignment="1">
      <alignment horizontal="right" vertical="center"/>
    </xf>
    <xf numFmtId="2" fontId="69" fillId="0" borderId="26" xfId="0" applyNumberFormat="1" applyFont="1" applyBorder="1" applyAlignment="1">
      <alignment horizontal="right" vertical="center"/>
    </xf>
    <xf numFmtId="2" fontId="69" fillId="0" borderId="42" xfId="0" applyNumberFormat="1" applyFont="1" applyBorder="1" applyAlignment="1">
      <alignment horizontal="right" vertical="center"/>
    </xf>
    <xf numFmtId="2" fontId="67" fillId="0" borderId="32" xfId="0" applyNumberFormat="1" applyFont="1" applyBorder="1" applyAlignment="1">
      <alignment horizontal="right" vertical="center"/>
    </xf>
    <xf numFmtId="2" fontId="67" fillId="0" borderId="0" xfId="0" applyNumberFormat="1" applyFont="1" applyBorder="1" applyAlignment="1">
      <alignment horizontal="right" vertical="center"/>
    </xf>
    <xf numFmtId="2" fontId="67" fillId="0" borderId="33" xfId="0" applyNumberFormat="1" applyFont="1" applyBorder="1" applyAlignment="1">
      <alignment horizontal="right" vertical="center"/>
    </xf>
    <xf numFmtId="2" fontId="75" fillId="0" borderId="34" xfId="0" applyNumberFormat="1" applyFont="1" applyBorder="1" applyAlignment="1">
      <alignment horizontal="right" vertical="center"/>
    </xf>
    <xf numFmtId="49" fontId="74" fillId="0" borderId="41" xfId="0" applyNumberFormat="1" applyFont="1" applyBorder="1" applyAlignment="1">
      <alignment horizontal="left" vertical="center"/>
    </xf>
    <xf numFmtId="0" fontId="74" fillId="0" borderId="11" xfId="0" applyFont="1" applyBorder="1" applyAlignment="1">
      <alignment horizontal="right" vertical="center"/>
    </xf>
    <xf numFmtId="2" fontId="67" fillId="0" borderId="45" xfId="0" applyNumberFormat="1" applyFont="1" applyBorder="1" applyAlignment="1">
      <alignment vertical="center"/>
    </xf>
    <xf numFmtId="2" fontId="67" fillId="0" borderId="46" xfId="0" applyNumberFormat="1" applyFont="1" applyBorder="1" applyAlignment="1">
      <alignment vertical="center"/>
    </xf>
    <xf numFmtId="2" fontId="67" fillId="0" borderId="4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36" borderId="11" xfId="0" applyFont="1" applyFill="1" applyBorder="1" applyAlignment="1">
      <alignment vertical="center" wrapText="1"/>
    </xf>
    <xf numFmtId="2" fontId="1" fillId="36" borderId="11" xfId="0" applyNumberFormat="1" applyFont="1" applyFill="1" applyBorder="1" applyAlignment="1">
      <alignment vertical="center" wrapText="1"/>
    </xf>
    <xf numFmtId="2" fontId="74" fillId="33" borderId="0" xfId="0" applyNumberFormat="1" applyFont="1" applyFill="1" applyBorder="1" applyAlignment="1">
      <alignment horizontal="right" vertical="center"/>
    </xf>
    <xf numFmtId="2" fontId="74" fillId="33" borderId="30" xfId="0" applyNumberFormat="1" applyFont="1" applyFill="1" applyBorder="1" applyAlignment="1">
      <alignment horizontal="right" vertical="center"/>
    </xf>
    <xf numFmtId="0" fontId="5" fillId="33" borderId="5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center" wrapText="1"/>
    </xf>
    <xf numFmtId="2" fontId="76" fillId="0" borderId="0" xfId="44" applyNumberFormat="1" applyFont="1" applyBorder="1" applyAlignment="1">
      <alignment horizontal="right" vertical="center" wrapText="1"/>
      <protection/>
    </xf>
    <xf numFmtId="2" fontId="5" fillId="0" borderId="37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2" fontId="5" fillId="35" borderId="11" xfId="0" applyNumberFormat="1" applyFont="1" applyFill="1" applyBorder="1" applyAlignment="1">
      <alignment vertical="center"/>
    </xf>
    <xf numFmtId="2" fontId="1" fillId="36" borderId="11" xfId="0" applyNumberFormat="1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right" vertical="center"/>
    </xf>
    <xf numFmtId="0" fontId="5" fillId="33" borderId="38" xfId="0" applyFont="1" applyFill="1" applyBorder="1" applyAlignment="1">
      <alignment horizontal="left" vertical="center" wrapText="1"/>
    </xf>
    <xf numFmtId="2" fontId="74" fillId="0" borderId="23" xfId="0" applyNumberFormat="1" applyFont="1" applyBorder="1" applyAlignment="1">
      <alignment vertical="center"/>
    </xf>
    <xf numFmtId="2" fontId="74" fillId="0" borderId="24" xfId="0" applyNumberFormat="1" applyFont="1" applyBorder="1" applyAlignment="1">
      <alignment horizontal="right" vertical="center"/>
    </xf>
    <xf numFmtId="2" fontId="69" fillId="0" borderId="24" xfId="0" applyNumberFormat="1" applyFont="1" applyBorder="1" applyAlignment="1">
      <alignment horizontal="right" vertical="center"/>
    </xf>
    <xf numFmtId="2" fontId="74" fillId="0" borderId="35" xfId="0" applyNumberFormat="1" applyFont="1" applyBorder="1" applyAlignment="1">
      <alignment horizontal="right" vertical="center"/>
    </xf>
    <xf numFmtId="2" fontId="74" fillId="0" borderId="23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6" fillId="35" borderId="23" xfId="0" applyFont="1" applyFill="1" applyBorder="1" applyAlignment="1">
      <alignment vertical="center" wrapText="1"/>
    </xf>
    <xf numFmtId="0" fontId="66" fillId="35" borderId="24" xfId="0" applyFont="1" applyFill="1" applyBorder="1" applyAlignment="1">
      <alignment vertical="center" wrapText="1"/>
    </xf>
    <xf numFmtId="0" fontId="66" fillId="35" borderId="35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9" fillId="0" borderId="23" xfId="0" applyFont="1" applyBorder="1" applyAlignment="1">
      <alignment vertical="center" wrapText="1"/>
    </xf>
    <xf numFmtId="0" fontId="69" fillId="0" borderId="24" xfId="0" applyFont="1" applyBorder="1" applyAlignment="1">
      <alignment vertical="center" wrapText="1"/>
    </xf>
    <xf numFmtId="0" fontId="69" fillId="0" borderId="3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7" fillId="0" borderId="10" xfId="0" applyFont="1" applyBorder="1" applyAlignment="1">
      <alignment wrapText="1"/>
    </xf>
    <xf numFmtId="0" fontId="67" fillId="0" borderId="21" xfId="0" applyFont="1" applyBorder="1" applyAlignment="1">
      <alignment wrapText="1"/>
    </xf>
    <xf numFmtId="0" fontId="67" fillId="0" borderId="13" xfId="0" applyFont="1" applyBorder="1" applyAlignment="1">
      <alignment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35" borderId="23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view="pageBreakPreview" zoomScaleNormal="111" zoomScaleSheetLayoutView="100" zoomScalePageLayoutView="0" workbookViewId="0" topLeftCell="A178">
      <selection activeCell="J205" sqref="J205"/>
    </sheetView>
  </sheetViews>
  <sheetFormatPr defaultColWidth="9.00390625" defaultRowHeight="12.75"/>
  <cols>
    <col min="1" max="1" width="19.625" style="0" customWidth="1"/>
    <col min="2" max="2" width="11.00390625" style="0" customWidth="1"/>
    <col min="3" max="3" width="9.25390625" style="0" customWidth="1"/>
    <col min="4" max="4" width="8.00390625" style="0" customWidth="1"/>
    <col min="5" max="5" width="9.75390625" style="0" customWidth="1"/>
    <col min="6" max="6" width="10.00390625" style="0" customWidth="1"/>
    <col min="7" max="7" width="10.375" style="0" customWidth="1"/>
    <col min="8" max="8" width="10.75390625" style="0" customWidth="1"/>
    <col min="9" max="9" width="47.25390625" style="0" customWidth="1"/>
    <col min="10" max="10" width="11.125" style="0" customWidth="1"/>
    <col min="11" max="11" width="9.875" style="0" customWidth="1"/>
    <col min="12" max="12" width="9.00390625" style="0" customWidth="1"/>
  </cols>
  <sheetData>
    <row r="1" spans="1:10" ht="24.75" customHeight="1">
      <c r="A1" s="190" t="s">
        <v>35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6.25" customHeight="1" thickBot="1">
      <c r="A2" s="191" t="s">
        <v>25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21" customHeight="1" thickBot="1">
      <c r="A3" s="192"/>
      <c r="B3" s="195" t="s">
        <v>23</v>
      </c>
      <c r="C3" s="196"/>
      <c r="D3" s="196"/>
      <c r="E3" s="197"/>
      <c r="F3" s="195" t="s">
        <v>26</v>
      </c>
      <c r="G3" s="196"/>
      <c r="H3" s="196"/>
      <c r="I3" s="196"/>
      <c r="J3" s="197"/>
    </row>
    <row r="4" spans="1:10" ht="20.25" customHeight="1" thickBot="1">
      <c r="A4" s="193"/>
      <c r="B4" s="182" t="s">
        <v>0</v>
      </c>
      <c r="C4" s="199" t="s">
        <v>31</v>
      </c>
      <c r="D4" s="182" t="s">
        <v>1</v>
      </c>
      <c r="E4" s="182" t="s">
        <v>2</v>
      </c>
      <c r="F4" s="182" t="s">
        <v>3</v>
      </c>
      <c r="G4" s="182" t="s">
        <v>4</v>
      </c>
      <c r="H4" s="182" t="s">
        <v>5</v>
      </c>
      <c r="I4" s="185" t="s">
        <v>6</v>
      </c>
      <c r="J4" s="186"/>
    </row>
    <row r="5" spans="1:10" ht="35.25" customHeight="1" thickBot="1">
      <c r="A5" s="194"/>
      <c r="B5" s="198"/>
      <c r="C5" s="200"/>
      <c r="D5" s="198"/>
      <c r="E5" s="198"/>
      <c r="F5" s="183"/>
      <c r="G5" s="183"/>
      <c r="H5" s="184"/>
      <c r="I5" s="30" t="s">
        <v>7</v>
      </c>
      <c r="J5" s="30" t="s">
        <v>8</v>
      </c>
    </row>
    <row r="6" spans="1:10" ht="20.25" customHeight="1" thickBot="1">
      <c r="A6" s="37" t="s">
        <v>36</v>
      </c>
      <c r="B6" s="187"/>
      <c r="C6" s="188"/>
      <c r="D6" s="188"/>
      <c r="E6" s="189"/>
      <c r="F6" s="38"/>
      <c r="G6" s="39"/>
      <c r="H6" s="39"/>
      <c r="I6" s="149" t="s">
        <v>37</v>
      </c>
      <c r="J6" s="150">
        <v>-200095.77</v>
      </c>
    </row>
    <row r="7" spans="1:10" ht="12.75" customHeight="1" thickBot="1">
      <c r="A7" s="181" t="s">
        <v>9</v>
      </c>
      <c r="B7" s="41">
        <f>17.31*2497.4989</f>
        <v>43231.705959</v>
      </c>
      <c r="C7" s="42">
        <f>E7-B7</f>
        <v>-5978.605959</v>
      </c>
      <c r="D7" s="43"/>
      <c r="E7" s="42">
        <v>37253.1</v>
      </c>
      <c r="F7" s="44">
        <f>B7*1</f>
        <v>43231.705959</v>
      </c>
      <c r="G7" s="45">
        <f>(2.733+3.43+0.53+2.72)*2497.5</f>
        <v>23508.9675</v>
      </c>
      <c r="H7" s="46">
        <f>F7-G7+C7</f>
        <v>13744.1325</v>
      </c>
      <c r="I7" s="47" t="s">
        <v>29</v>
      </c>
      <c r="J7" s="12">
        <f>3.77*2497.5</f>
        <v>9415.575</v>
      </c>
    </row>
    <row r="8" spans="1:10" ht="24.75" customHeight="1">
      <c r="A8" s="176"/>
      <c r="B8" s="48"/>
      <c r="C8" s="49"/>
      <c r="D8" s="49"/>
      <c r="E8" s="50"/>
      <c r="F8" s="51"/>
      <c r="G8" s="49"/>
      <c r="H8" s="49"/>
      <c r="I8" s="16" t="s">
        <v>57</v>
      </c>
      <c r="J8" s="5">
        <v>3371.8</v>
      </c>
    </row>
    <row r="9" spans="1:10" ht="12.75" customHeight="1" thickBot="1">
      <c r="A9" s="176"/>
      <c r="B9" s="52"/>
      <c r="C9" s="53"/>
      <c r="D9" s="53"/>
      <c r="E9" s="54"/>
      <c r="F9" s="52"/>
      <c r="G9" s="53"/>
      <c r="H9" s="53"/>
      <c r="I9" s="28" t="s">
        <v>32</v>
      </c>
      <c r="J9" s="5">
        <v>1497</v>
      </c>
    </row>
    <row r="10" spans="1:10" ht="12.75" customHeight="1" thickBot="1">
      <c r="A10" s="175" t="s">
        <v>10</v>
      </c>
      <c r="B10" s="41">
        <f>17.31*2497.4989</f>
        <v>43231.705959</v>
      </c>
      <c r="C10" s="42">
        <f>E10-B10</f>
        <v>22177.254041</v>
      </c>
      <c r="D10" s="55"/>
      <c r="E10" s="42">
        <v>65408.96</v>
      </c>
      <c r="F10" s="56">
        <f>B10*1</f>
        <v>43231.705959</v>
      </c>
      <c r="G10" s="57">
        <f>(2.733+3.43+0.53+2.72)*2497.5</f>
        <v>23508.9675</v>
      </c>
      <c r="H10" s="58">
        <f>F10-G10+C10</f>
        <v>41899.9925</v>
      </c>
      <c r="I10" s="59" t="s">
        <v>29</v>
      </c>
      <c r="J10" s="12">
        <f>3.77*2497.5</f>
        <v>9415.575</v>
      </c>
    </row>
    <row r="11" spans="1:10" ht="12.75" customHeight="1">
      <c r="A11" s="176"/>
      <c r="B11" s="60"/>
      <c r="C11" s="53"/>
      <c r="D11" s="53"/>
      <c r="E11" s="54"/>
      <c r="F11" s="52"/>
      <c r="G11" s="53"/>
      <c r="H11" s="54"/>
      <c r="I11" s="31" t="s">
        <v>59</v>
      </c>
      <c r="J11" s="18">
        <v>599</v>
      </c>
    </row>
    <row r="12" spans="1:10" ht="15" customHeight="1">
      <c r="A12" s="176"/>
      <c r="B12" s="60"/>
      <c r="C12" s="53"/>
      <c r="D12" s="53"/>
      <c r="E12" s="54"/>
      <c r="F12" s="52"/>
      <c r="G12" s="53"/>
      <c r="H12" s="54"/>
      <c r="I12" s="31" t="s">
        <v>58</v>
      </c>
      <c r="J12" s="18">
        <v>1048</v>
      </c>
    </row>
    <row r="13" spans="1:10" ht="28.5" customHeight="1">
      <c r="A13" s="176"/>
      <c r="B13" s="60"/>
      <c r="C13" s="53"/>
      <c r="D13" s="53"/>
      <c r="E13" s="54"/>
      <c r="F13" s="52"/>
      <c r="G13" s="53"/>
      <c r="H13" s="54"/>
      <c r="I13" s="16" t="s">
        <v>60</v>
      </c>
      <c r="J13" s="18">
        <v>1898.4</v>
      </c>
    </row>
    <row r="14" spans="1:10" ht="14.25" customHeight="1">
      <c r="A14" s="176"/>
      <c r="B14" s="60"/>
      <c r="C14" s="53"/>
      <c r="D14" s="53"/>
      <c r="E14" s="54"/>
      <c r="F14" s="52"/>
      <c r="G14" s="53"/>
      <c r="H14" s="54"/>
      <c r="I14" s="31" t="s">
        <v>33</v>
      </c>
      <c r="J14" s="5">
        <v>13</v>
      </c>
    </row>
    <row r="15" spans="1:10" ht="14.25" customHeight="1" thickBot="1">
      <c r="A15" s="176"/>
      <c r="B15" s="60"/>
      <c r="C15" s="53"/>
      <c r="D15" s="53"/>
      <c r="E15" s="54"/>
      <c r="F15" s="52"/>
      <c r="G15" s="53"/>
      <c r="H15" s="54"/>
      <c r="I15" s="31" t="s">
        <v>61</v>
      </c>
      <c r="J15" s="10">
        <v>2040</v>
      </c>
    </row>
    <row r="16" spans="1:10" ht="12.75" customHeight="1" thickBot="1">
      <c r="A16" s="175" t="s">
        <v>11</v>
      </c>
      <c r="B16" s="41">
        <f>17.31*2497.4989</f>
        <v>43231.705959</v>
      </c>
      <c r="C16" s="42">
        <f>E16-B16</f>
        <v>-13.125958999997238</v>
      </c>
      <c r="D16" s="55"/>
      <c r="E16" s="42">
        <v>43218.58</v>
      </c>
      <c r="F16" s="56">
        <f>B16*1</f>
        <v>43231.705959</v>
      </c>
      <c r="G16" s="57">
        <f>(2.733+3.43+0.53+2.72)*2497.5</f>
        <v>23508.9675</v>
      </c>
      <c r="H16" s="42">
        <f>F16-G16+C16</f>
        <v>19709.612500000003</v>
      </c>
      <c r="I16" s="47" t="s">
        <v>29</v>
      </c>
      <c r="J16" s="12">
        <f>3.77*2497.5</f>
        <v>9415.575</v>
      </c>
    </row>
    <row r="17" spans="1:10" ht="12.75" customHeight="1">
      <c r="A17" s="176"/>
      <c r="B17" s="48"/>
      <c r="C17" s="49"/>
      <c r="D17" s="49"/>
      <c r="E17" s="50"/>
      <c r="F17" s="51"/>
      <c r="G17" s="49"/>
      <c r="H17" s="50"/>
      <c r="I17" s="9" t="s">
        <v>62</v>
      </c>
      <c r="J17" s="18">
        <f>9000+1680</f>
        <v>10680</v>
      </c>
    </row>
    <row r="18" spans="1:10" ht="25.5" customHeight="1">
      <c r="A18" s="176"/>
      <c r="B18" s="61"/>
      <c r="C18" s="62"/>
      <c r="D18" s="62"/>
      <c r="E18" s="63"/>
      <c r="F18" s="61"/>
      <c r="G18" s="62"/>
      <c r="H18" s="63"/>
      <c r="I18" s="16" t="s">
        <v>79</v>
      </c>
      <c r="J18" s="5">
        <v>5582</v>
      </c>
    </row>
    <row r="19" spans="1:10" ht="24.75" customHeight="1">
      <c r="A19" s="176"/>
      <c r="B19" s="61"/>
      <c r="C19" s="62"/>
      <c r="D19" s="62"/>
      <c r="E19" s="63"/>
      <c r="F19" s="61"/>
      <c r="G19" s="62"/>
      <c r="H19" s="63"/>
      <c r="I19" s="9" t="s">
        <v>80</v>
      </c>
      <c r="J19" s="5">
        <v>150</v>
      </c>
    </row>
    <row r="20" spans="1:10" ht="25.5" customHeight="1" thickBot="1">
      <c r="A20" s="176"/>
      <c r="B20" s="61"/>
      <c r="C20" s="62"/>
      <c r="D20" s="62"/>
      <c r="E20" s="63"/>
      <c r="F20" s="64"/>
      <c r="G20" s="65"/>
      <c r="H20" s="66"/>
      <c r="I20" s="15" t="s">
        <v>38</v>
      </c>
      <c r="J20" s="5">
        <v>180</v>
      </c>
    </row>
    <row r="21" spans="1:10" ht="12.75" customHeight="1" thickBot="1">
      <c r="A21" s="175" t="s">
        <v>12</v>
      </c>
      <c r="B21" s="41">
        <f>17.31*2497.4992</f>
        <v>43231.711152</v>
      </c>
      <c r="C21" s="42">
        <f>E21-B21</f>
        <v>-15056.581152000002</v>
      </c>
      <c r="D21" s="67"/>
      <c r="E21" s="42">
        <v>28175.13</v>
      </c>
      <c r="F21" s="68">
        <f>B21*1</f>
        <v>43231.711152</v>
      </c>
      <c r="G21" s="45">
        <f>(2.733+3.43+0.53+2.72)*2497.5</f>
        <v>23508.9675</v>
      </c>
      <c r="H21" s="69">
        <f>F21-G21+C21</f>
        <v>4666.162500000002</v>
      </c>
      <c r="I21" s="59" t="s">
        <v>29</v>
      </c>
      <c r="J21" s="12">
        <f>3.77*2497.5</f>
        <v>9415.575</v>
      </c>
    </row>
    <row r="22" spans="1:10" ht="24.75" customHeight="1">
      <c r="A22" s="176"/>
      <c r="B22" s="48"/>
      <c r="C22" s="49"/>
      <c r="D22" s="70"/>
      <c r="E22" s="50"/>
      <c r="F22" s="51"/>
      <c r="G22" s="49"/>
      <c r="H22" s="50"/>
      <c r="I22" s="31" t="s">
        <v>39</v>
      </c>
      <c r="J22" s="36">
        <v>969.1</v>
      </c>
    </row>
    <row r="23" spans="1:10" ht="12.75" customHeight="1">
      <c r="A23" s="176"/>
      <c r="B23" s="60"/>
      <c r="C23" s="53"/>
      <c r="D23" s="62"/>
      <c r="E23" s="54"/>
      <c r="F23" s="52"/>
      <c r="G23" s="53"/>
      <c r="H23" s="54"/>
      <c r="I23" s="26" t="s">
        <v>81</v>
      </c>
      <c r="J23" s="18">
        <v>245</v>
      </c>
    </row>
    <row r="24" spans="1:10" ht="12.75" customHeight="1">
      <c r="A24" s="176"/>
      <c r="B24" s="60"/>
      <c r="C24" s="53"/>
      <c r="D24" s="62"/>
      <c r="E24" s="54"/>
      <c r="F24" s="52"/>
      <c r="G24" s="53"/>
      <c r="H24" s="54"/>
      <c r="I24" s="31" t="s">
        <v>41</v>
      </c>
      <c r="J24" s="20">
        <v>0</v>
      </c>
    </row>
    <row r="25" spans="1:10" ht="12.75" customHeight="1">
      <c r="A25" s="176"/>
      <c r="B25" s="60"/>
      <c r="C25" s="53"/>
      <c r="D25" s="62"/>
      <c r="E25" s="54"/>
      <c r="F25" s="52"/>
      <c r="G25" s="53"/>
      <c r="H25" s="54"/>
      <c r="I25" s="14" t="s">
        <v>40</v>
      </c>
      <c r="J25" s="20">
        <v>150</v>
      </c>
    </row>
    <row r="26" spans="1:10" ht="15" customHeight="1">
      <c r="A26" s="176"/>
      <c r="B26" s="60"/>
      <c r="C26" s="53"/>
      <c r="D26" s="62"/>
      <c r="E26" s="54"/>
      <c r="F26" s="52"/>
      <c r="G26" s="53"/>
      <c r="H26" s="54"/>
      <c r="I26" s="31" t="s">
        <v>63</v>
      </c>
      <c r="J26" s="18">
        <v>1070</v>
      </c>
    </row>
    <row r="27" spans="1:10" ht="12.75" customHeight="1">
      <c r="A27" s="176"/>
      <c r="B27" s="60"/>
      <c r="C27" s="53"/>
      <c r="D27" s="62"/>
      <c r="E27" s="54"/>
      <c r="F27" s="52"/>
      <c r="G27" s="53"/>
      <c r="H27" s="54"/>
      <c r="I27" s="16" t="s">
        <v>56</v>
      </c>
      <c r="J27" s="20">
        <v>310</v>
      </c>
    </row>
    <row r="28" spans="1:10" ht="15.75" customHeight="1" thickBot="1">
      <c r="A28" s="176"/>
      <c r="B28" s="61"/>
      <c r="C28" s="62"/>
      <c r="D28" s="62"/>
      <c r="E28" s="63"/>
      <c r="F28" s="61"/>
      <c r="G28" s="62"/>
      <c r="H28" s="63"/>
      <c r="I28" s="31" t="s">
        <v>42</v>
      </c>
      <c r="J28" s="10">
        <v>0</v>
      </c>
    </row>
    <row r="29" spans="1:10" ht="12.75" customHeight="1" thickBot="1">
      <c r="A29" s="181" t="s">
        <v>13</v>
      </c>
      <c r="B29" s="41">
        <f>17.31*2497.4992</f>
        <v>43231.711152</v>
      </c>
      <c r="C29" s="42">
        <f>E29-B29</f>
        <v>8945.048847999999</v>
      </c>
      <c r="D29" s="67"/>
      <c r="E29" s="42">
        <v>52176.76</v>
      </c>
      <c r="F29" s="56">
        <f>B29*1</f>
        <v>43231.711152</v>
      </c>
      <c r="G29" s="57">
        <f>(2.733+3.43+0.53+2.72)*2497.5</f>
        <v>23508.9675</v>
      </c>
      <c r="H29" s="42">
        <f>F29-G29+C29</f>
        <v>28667.792500000003</v>
      </c>
      <c r="I29" s="71" t="s">
        <v>29</v>
      </c>
      <c r="J29" s="12">
        <f>3.77*2497.5</f>
        <v>9415.575</v>
      </c>
    </row>
    <row r="30" spans="1:12" ht="12.75" customHeight="1">
      <c r="A30" s="176"/>
      <c r="B30" s="48"/>
      <c r="C30" s="49"/>
      <c r="D30" s="70"/>
      <c r="E30" s="50"/>
      <c r="F30" s="51"/>
      <c r="G30" s="49"/>
      <c r="H30" s="50"/>
      <c r="I30" s="14" t="s">
        <v>43</v>
      </c>
      <c r="J30" s="13">
        <v>390.4</v>
      </c>
      <c r="L30" s="32" t="s">
        <v>24</v>
      </c>
    </row>
    <row r="31" spans="1:12" ht="16.5" customHeight="1">
      <c r="A31" s="176"/>
      <c r="B31" s="60"/>
      <c r="C31" s="53"/>
      <c r="D31" s="62"/>
      <c r="E31" s="54"/>
      <c r="F31" s="52"/>
      <c r="G31" s="53"/>
      <c r="H31" s="54"/>
      <c r="I31" s="31" t="s">
        <v>63</v>
      </c>
      <c r="J31" s="18">
        <v>1070</v>
      </c>
      <c r="L31" s="33" t="s">
        <v>24</v>
      </c>
    </row>
    <row r="32" spans="1:12" ht="12.75" customHeight="1">
      <c r="A32" s="176"/>
      <c r="B32" s="60"/>
      <c r="C32" s="53"/>
      <c r="D32" s="62"/>
      <c r="E32" s="54"/>
      <c r="F32" s="52"/>
      <c r="G32" s="53"/>
      <c r="H32" s="54"/>
      <c r="I32" s="34" t="s">
        <v>44</v>
      </c>
      <c r="J32" s="20">
        <v>710</v>
      </c>
      <c r="L32" s="32" t="s">
        <v>24</v>
      </c>
    </row>
    <row r="33" spans="1:12" ht="12.75" customHeight="1" thickBot="1">
      <c r="A33" s="177"/>
      <c r="B33" s="72"/>
      <c r="C33" s="73"/>
      <c r="D33" s="65"/>
      <c r="E33" s="74"/>
      <c r="F33" s="75"/>
      <c r="G33" s="73"/>
      <c r="H33" s="74"/>
      <c r="I33" s="28" t="s">
        <v>45</v>
      </c>
      <c r="J33" s="40">
        <v>510</v>
      </c>
      <c r="L33" s="33" t="s">
        <v>24</v>
      </c>
    </row>
    <row r="34" spans="1:10" ht="13.5" customHeight="1" thickBot="1">
      <c r="A34" s="175" t="s">
        <v>14</v>
      </c>
      <c r="B34" s="41">
        <f>17.31*2497.4992</f>
        <v>43231.711152</v>
      </c>
      <c r="C34" s="42">
        <f>E34-B34</f>
        <v>17743.518848</v>
      </c>
      <c r="D34" s="76"/>
      <c r="E34" s="42">
        <v>60975.23</v>
      </c>
      <c r="F34" s="56">
        <f>B34*1</f>
        <v>43231.711152</v>
      </c>
      <c r="G34" s="57">
        <f>(2.733+3.43+0.53+2.72)*2497.5</f>
        <v>23508.9675</v>
      </c>
      <c r="H34" s="42">
        <f>F34-G34+C34</f>
        <v>37466.262500000004</v>
      </c>
      <c r="I34" s="71" t="s">
        <v>29</v>
      </c>
      <c r="J34" s="12">
        <f>3.77*2497.5</f>
        <v>9415.575</v>
      </c>
    </row>
    <row r="35" spans="1:10" ht="13.5" customHeight="1">
      <c r="A35" s="176"/>
      <c r="B35" s="48"/>
      <c r="C35" s="49"/>
      <c r="D35" s="70"/>
      <c r="E35" s="50"/>
      <c r="F35" s="51"/>
      <c r="G35" s="49"/>
      <c r="H35" s="50"/>
      <c r="I35" s="31" t="s">
        <v>63</v>
      </c>
      <c r="J35" s="18">
        <v>1070</v>
      </c>
    </row>
    <row r="36" spans="1:10" ht="13.5" customHeight="1">
      <c r="A36" s="176"/>
      <c r="B36" s="61"/>
      <c r="C36" s="62"/>
      <c r="D36" s="62"/>
      <c r="E36" s="63"/>
      <c r="F36" s="61"/>
      <c r="G36" s="62"/>
      <c r="H36" s="63"/>
      <c r="I36" s="31" t="s">
        <v>46</v>
      </c>
      <c r="J36" s="18">
        <v>246.5</v>
      </c>
    </row>
    <row r="37" spans="1:10" ht="13.5" customHeight="1">
      <c r="A37" s="176"/>
      <c r="B37" s="61"/>
      <c r="C37" s="62"/>
      <c r="D37" s="62"/>
      <c r="E37" s="63"/>
      <c r="F37" s="61"/>
      <c r="G37" s="62"/>
      <c r="H37" s="63"/>
      <c r="I37" s="16" t="s">
        <v>30</v>
      </c>
      <c r="J37" s="21">
        <v>2751.6</v>
      </c>
    </row>
    <row r="38" spans="1:10" ht="24.75" thickBot="1">
      <c r="A38" s="177"/>
      <c r="B38" s="64"/>
      <c r="C38" s="65"/>
      <c r="D38" s="65"/>
      <c r="E38" s="66"/>
      <c r="F38" s="64"/>
      <c r="G38" s="65"/>
      <c r="H38" s="66"/>
      <c r="I38" s="28" t="s">
        <v>47</v>
      </c>
      <c r="J38" s="6">
        <v>420</v>
      </c>
    </row>
    <row r="39" spans="1:10" ht="14.25" customHeight="1" thickBot="1">
      <c r="A39" s="175" t="s">
        <v>15</v>
      </c>
      <c r="B39" s="41">
        <f>17.31*2497.4992</f>
        <v>43231.711152</v>
      </c>
      <c r="C39" s="42">
        <f>E39-B39</f>
        <v>-2374.2011520000015</v>
      </c>
      <c r="D39" s="76"/>
      <c r="E39" s="42">
        <v>40857.51</v>
      </c>
      <c r="F39" s="56">
        <f>B39*1</f>
        <v>43231.711152</v>
      </c>
      <c r="G39" s="57">
        <f>(2.733+3.43+0.53+2.72)*2497.5</f>
        <v>23508.9675</v>
      </c>
      <c r="H39" s="42">
        <f>F39-G39+C39</f>
        <v>17348.542500000003</v>
      </c>
      <c r="I39" s="47" t="s">
        <v>29</v>
      </c>
      <c r="J39" s="12">
        <f>3.77*2497.5</f>
        <v>9415.575</v>
      </c>
    </row>
    <row r="40" spans="1:10" ht="19.5" customHeight="1">
      <c r="A40" s="176"/>
      <c r="B40" s="48"/>
      <c r="C40" s="49"/>
      <c r="D40" s="70"/>
      <c r="E40" s="50"/>
      <c r="F40" s="51"/>
      <c r="G40" s="49"/>
      <c r="H40" s="50"/>
      <c r="I40" s="26" t="s">
        <v>48</v>
      </c>
      <c r="J40" s="18">
        <v>1789</v>
      </c>
    </row>
    <row r="41" spans="1:10" ht="19.5" customHeight="1">
      <c r="A41" s="176"/>
      <c r="B41" s="60"/>
      <c r="C41" s="53"/>
      <c r="D41" s="62"/>
      <c r="E41" s="54"/>
      <c r="F41" s="52"/>
      <c r="G41" s="53"/>
      <c r="H41" s="54"/>
      <c r="I41" s="35" t="s">
        <v>49</v>
      </c>
      <c r="J41" s="5">
        <v>2973.6</v>
      </c>
    </row>
    <row r="42" spans="1:10" ht="19.5" customHeight="1" thickBot="1">
      <c r="A42" s="176"/>
      <c r="B42" s="60"/>
      <c r="C42" s="53"/>
      <c r="D42" s="62"/>
      <c r="E42" s="54"/>
      <c r="F42" s="52"/>
      <c r="G42" s="53"/>
      <c r="H42" s="54"/>
      <c r="I42" s="15" t="s">
        <v>28</v>
      </c>
      <c r="J42" s="18">
        <v>8807</v>
      </c>
    </row>
    <row r="43" spans="1:10" ht="14.25" customHeight="1" thickBot="1">
      <c r="A43" s="175" t="s">
        <v>16</v>
      </c>
      <c r="B43" s="41">
        <f>17.31*2497.4992</f>
        <v>43231.711152</v>
      </c>
      <c r="C43" s="42">
        <f>E43-B43</f>
        <v>-5681.521152000001</v>
      </c>
      <c r="D43" s="77"/>
      <c r="E43" s="78">
        <v>37550.19</v>
      </c>
      <c r="F43" s="56">
        <f>B43*1</f>
        <v>43231.711152</v>
      </c>
      <c r="G43" s="57">
        <f>(2.733+3.43+0.53+2.72)*2497.5</f>
        <v>23508.9675</v>
      </c>
      <c r="H43" s="42">
        <f>F43-G43+C43</f>
        <v>14041.222500000003</v>
      </c>
      <c r="I43" s="47" t="s">
        <v>29</v>
      </c>
      <c r="J43" s="12">
        <f>3.77*2497.5</f>
        <v>9415.575</v>
      </c>
    </row>
    <row r="44" spans="1:10" ht="24">
      <c r="A44" s="176"/>
      <c r="B44" s="60"/>
      <c r="C44" s="53"/>
      <c r="D44" s="62"/>
      <c r="E44" s="54"/>
      <c r="F44" s="52"/>
      <c r="G44" s="53"/>
      <c r="H44" s="54"/>
      <c r="I44" s="31" t="s">
        <v>50</v>
      </c>
      <c r="J44" s="5">
        <v>150</v>
      </c>
    </row>
    <row r="45" spans="1:10" ht="19.5" customHeight="1" thickBot="1">
      <c r="A45" s="176"/>
      <c r="B45" s="60"/>
      <c r="C45" s="53"/>
      <c r="D45" s="62"/>
      <c r="E45" s="54"/>
      <c r="F45" s="52"/>
      <c r="G45" s="53"/>
      <c r="H45" s="54"/>
      <c r="I45" s="16" t="s">
        <v>51</v>
      </c>
      <c r="J45" s="5">
        <v>1620</v>
      </c>
    </row>
    <row r="46" spans="1:10" ht="19.5" customHeight="1" thickBot="1">
      <c r="A46" s="175" t="s">
        <v>17</v>
      </c>
      <c r="B46" s="41">
        <f>17.31*2497.4992</f>
        <v>43231.711152</v>
      </c>
      <c r="C46" s="42">
        <f>E46-B46</f>
        <v>11581.828847999997</v>
      </c>
      <c r="D46" s="67"/>
      <c r="E46" s="8">
        <v>54813.54</v>
      </c>
      <c r="F46" s="56">
        <f>B46*1</f>
        <v>43231.711152</v>
      </c>
      <c r="G46" s="57">
        <f>(2.733+3.43+0.53+2.72)*2497.5</f>
        <v>23508.9675</v>
      </c>
      <c r="H46" s="42">
        <f>F46-G46+C46</f>
        <v>31304.572500000002</v>
      </c>
      <c r="I46" s="47" t="s">
        <v>29</v>
      </c>
      <c r="J46" s="12">
        <f>3.77*2497.5</f>
        <v>9415.575</v>
      </c>
    </row>
    <row r="47" spans="1:10" ht="19.5" customHeight="1">
      <c r="A47" s="176"/>
      <c r="B47" s="60"/>
      <c r="C47" s="53"/>
      <c r="D47" s="62"/>
      <c r="E47" s="54"/>
      <c r="F47" s="52"/>
      <c r="G47" s="53"/>
      <c r="H47" s="54"/>
      <c r="I47" s="26" t="s">
        <v>52</v>
      </c>
      <c r="J47" s="18">
        <v>13</v>
      </c>
    </row>
    <row r="48" spans="1:10" ht="19.5" customHeight="1">
      <c r="A48" s="176"/>
      <c r="B48" s="60"/>
      <c r="C48" s="53"/>
      <c r="D48" s="62"/>
      <c r="E48" s="54"/>
      <c r="F48" s="52"/>
      <c r="G48" s="53"/>
      <c r="H48" s="54"/>
      <c r="I48" s="16" t="s">
        <v>53</v>
      </c>
      <c r="J48" s="18">
        <v>40</v>
      </c>
    </row>
    <row r="49" spans="1:10" ht="19.5" customHeight="1">
      <c r="A49" s="176"/>
      <c r="B49" s="60"/>
      <c r="C49" s="53"/>
      <c r="D49" s="62"/>
      <c r="E49" s="54"/>
      <c r="F49" s="52"/>
      <c r="G49" s="53"/>
      <c r="H49" s="54"/>
      <c r="I49" s="16" t="s">
        <v>54</v>
      </c>
      <c r="J49" s="5">
        <v>1408</v>
      </c>
    </row>
    <row r="50" spans="1:10" ht="19.5" customHeight="1">
      <c r="A50" s="176"/>
      <c r="B50" s="60"/>
      <c r="C50" s="53"/>
      <c r="D50" s="62"/>
      <c r="E50" s="54"/>
      <c r="F50" s="52"/>
      <c r="G50" s="53"/>
      <c r="H50" s="54"/>
      <c r="I50" s="26" t="s">
        <v>75</v>
      </c>
      <c r="J50" s="5">
        <v>361</v>
      </c>
    </row>
    <row r="51" spans="1:10" ht="19.5" customHeight="1" thickBot="1">
      <c r="A51" s="176"/>
      <c r="B51" s="61"/>
      <c r="C51" s="62"/>
      <c r="D51" s="62"/>
      <c r="E51" s="63"/>
      <c r="F51" s="64"/>
      <c r="G51" s="65"/>
      <c r="H51" s="66"/>
      <c r="I51" s="28" t="s">
        <v>55</v>
      </c>
      <c r="J51" s="10">
        <v>325</v>
      </c>
    </row>
    <row r="52" spans="1:10" ht="19.5" customHeight="1" thickBot="1">
      <c r="A52" s="175" t="s">
        <v>18</v>
      </c>
      <c r="B52" s="41">
        <f>17.31*2497.4992</f>
        <v>43231.711152</v>
      </c>
      <c r="C52" s="42">
        <f>E52-B52</f>
        <v>-6840.691152000007</v>
      </c>
      <c r="D52" s="79"/>
      <c r="E52" s="80">
        <v>36391.02</v>
      </c>
      <c r="F52" s="81">
        <f>B52*1</f>
        <v>43231.711152</v>
      </c>
      <c r="G52" s="45">
        <f>(2.733+3.43+0.53+2.72)*2497.5</f>
        <v>23508.9675</v>
      </c>
      <c r="H52" s="42">
        <f>F52-G52+C52</f>
        <v>12882.052499999998</v>
      </c>
      <c r="I52" s="59" t="s">
        <v>29</v>
      </c>
      <c r="J52" s="12">
        <f>3.77*2497.5</f>
        <v>9415.575</v>
      </c>
    </row>
    <row r="53" spans="1:10" ht="19.5" customHeight="1">
      <c r="A53" s="176"/>
      <c r="B53" s="60"/>
      <c r="C53" s="53"/>
      <c r="D53" s="62"/>
      <c r="E53" s="54"/>
      <c r="F53" s="52"/>
      <c r="G53" s="53"/>
      <c r="H53" s="54"/>
      <c r="I53" s="16" t="s">
        <v>64</v>
      </c>
      <c r="J53" s="5">
        <v>139</v>
      </c>
    </row>
    <row r="54" spans="1:10" ht="19.5" customHeight="1">
      <c r="A54" s="176"/>
      <c r="B54" s="60"/>
      <c r="C54" s="53"/>
      <c r="D54" s="62"/>
      <c r="E54" s="54"/>
      <c r="F54" s="52"/>
      <c r="G54" s="53"/>
      <c r="H54" s="54"/>
      <c r="I54" s="31" t="s">
        <v>65</v>
      </c>
      <c r="J54" s="18">
        <v>0</v>
      </c>
    </row>
    <row r="55" spans="1:10" ht="19.5" customHeight="1">
      <c r="A55" s="176"/>
      <c r="B55" s="60"/>
      <c r="C55" s="53"/>
      <c r="D55" s="62"/>
      <c r="E55" s="54"/>
      <c r="F55" s="52"/>
      <c r="G55" s="53"/>
      <c r="H55" s="54"/>
      <c r="I55" s="26" t="s">
        <v>66</v>
      </c>
      <c r="J55" s="18">
        <v>338</v>
      </c>
    </row>
    <row r="56" spans="1:10" ht="24">
      <c r="A56" s="176"/>
      <c r="B56" s="60"/>
      <c r="C56" s="53"/>
      <c r="D56" s="62"/>
      <c r="E56" s="54"/>
      <c r="F56" s="52"/>
      <c r="G56" s="53"/>
      <c r="H56" s="54"/>
      <c r="I56" s="31" t="s">
        <v>82</v>
      </c>
      <c r="J56" s="18">
        <v>300</v>
      </c>
    </row>
    <row r="57" spans="1:10" ht="24">
      <c r="A57" s="176"/>
      <c r="B57" s="60"/>
      <c r="C57" s="53"/>
      <c r="D57" s="62"/>
      <c r="E57" s="54"/>
      <c r="F57" s="52"/>
      <c r="G57" s="53"/>
      <c r="H57" s="54"/>
      <c r="I57" s="16" t="s">
        <v>67</v>
      </c>
      <c r="J57" s="18">
        <v>441</v>
      </c>
    </row>
    <row r="58" spans="1:10" ht="19.5" customHeight="1">
      <c r="A58" s="176"/>
      <c r="B58" s="60"/>
      <c r="C58" s="53"/>
      <c r="D58" s="62"/>
      <c r="E58" s="54"/>
      <c r="F58" s="52"/>
      <c r="G58" s="53"/>
      <c r="H58" s="54"/>
      <c r="I58" s="16" t="s">
        <v>69</v>
      </c>
      <c r="J58" s="18">
        <v>9742</v>
      </c>
    </row>
    <row r="59" spans="1:10" ht="19.5" customHeight="1">
      <c r="A59" s="176"/>
      <c r="B59" s="60"/>
      <c r="C59" s="53"/>
      <c r="D59" s="62"/>
      <c r="E59" s="54"/>
      <c r="F59" s="52"/>
      <c r="G59" s="53"/>
      <c r="H59" s="54"/>
      <c r="I59" s="16" t="s">
        <v>72</v>
      </c>
      <c r="J59" s="18">
        <v>950</v>
      </c>
    </row>
    <row r="60" spans="1:10" ht="19.5" customHeight="1" thickBot="1">
      <c r="A60" s="176"/>
      <c r="B60" s="60"/>
      <c r="C60" s="53"/>
      <c r="D60" s="62"/>
      <c r="E60" s="54"/>
      <c r="F60" s="52"/>
      <c r="G60" s="53"/>
      <c r="H60" s="54"/>
      <c r="I60" s="26" t="s">
        <v>68</v>
      </c>
      <c r="J60" s="18">
        <v>26442</v>
      </c>
    </row>
    <row r="61" spans="1:10" ht="19.5" customHeight="1" thickBot="1">
      <c r="A61" s="175" t="s">
        <v>19</v>
      </c>
      <c r="B61" s="82">
        <f>17.31*2497.4992</f>
        <v>43231.711152</v>
      </c>
      <c r="C61" s="43">
        <f>E61-B61</f>
        <v>-342.3511520000029</v>
      </c>
      <c r="D61" s="83"/>
      <c r="E61" s="84">
        <v>42889.36</v>
      </c>
      <c r="F61" s="85">
        <f>B61*1</f>
        <v>43231.711152</v>
      </c>
      <c r="G61" s="57">
        <f>(2.733+3.43+0.53+2.72)*2497.5</f>
        <v>23508.9675</v>
      </c>
      <c r="H61" s="42">
        <f>F61-G61+C61</f>
        <v>19380.3925</v>
      </c>
      <c r="I61" s="47" t="s">
        <v>29</v>
      </c>
      <c r="J61" s="12">
        <f>3.77*2497.5</f>
        <v>9415.575</v>
      </c>
    </row>
    <row r="62" spans="1:10" ht="19.5" customHeight="1">
      <c r="A62" s="176"/>
      <c r="B62" s="86"/>
      <c r="C62" s="87"/>
      <c r="D62" s="88"/>
      <c r="E62" s="89"/>
      <c r="F62" s="44"/>
      <c r="G62" s="49"/>
      <c r="H62" s="50"/>
      <c r="I62" s="16" t="s">
        <v>70</v>
      </c>
      <c r="J62" s="18">
        <v>1667</v>
      </c>
    </row>
    <row r="63" spans="1:10" ht="19.5" customHeight="1" thickBot="1">
      <c r="A63" s="177"/>
      <c r="B63" s="72"/>
      <c r="C63" s="73"/>
      <c r="D63" s="65"/>
      <c r="E63" s="73"/>
      <c r="F63" s="75"/>
      <c r="G63" s="73"/>
      <c r="H63" s="74"/>
      <c r="I63" s="15" t="s">
        <v>71</v>
      </c>
      <c r="J63" s="22">
        <v>13</v>
      </c>
    </row>
    <row r="64" spans="1:10" ht="14.25" customHeight="1" thickBot="1">
      <c r="A64" s="175" t="s">
        <v>20</v>
      </c>
      <c r="B64" s="41">
        <f>17.31*2497.4992</f>
        <v>43231.711152</v>
      </c>
      <c r="C64" s="42">
        <f>E64-B64</f>
        <v>5939.878847999993</v>
      </c>
      <c r="D64" s="79"/>
      <c r="E64" s="80">
        <v>49171.59</v>
      </c>
      <c r="F64" s="56">
        <f>B64*1</f>
        <v>43231.711152</v>
      </c>
      <c r="G64" s="57">
        <f>(2.733+3.43+0.53+2.72)*2497.5</f>
        <v>23508.9675</v>
      </c>
      <c r="H64" s="42">
        <f>F64-G64+C64</f>
        <v>25662.622499999998</v>
      </c>
      <c r="I64" s="71" t="s">
        <v>29</v>
      </c>
      <c r="J64" s="12">
        <f>3.77*2497.5</f>
        <v>9415.575</v>
      </c>
    </row>
    <row r="65" spans="1:10" ht="24">
      <c r="A65" s="176"/>
      <c r="B65" s="60"/>
      <c r="C65" s="53"/>
      <c r="D65" s="62"/>
      <c r="E65" s="54"/>
      <c r="F65" s="53"/>
      <c r="G65" s="53"/>
      <c r="H65" s="54"/>
      <c r="I65" s="31" t="s">
        <v>73</v>
      </c>
      <c r="J65" s="18">
        <v>150</v>
      </c>
    </row>
    <row r="66" spans="1:10" ht="12.75">
      <c r="A66" s="176"/>
      <c r="B66" s="90"/>
      <c r="C66" s="91"/>
      <c r="D66" s="91"/>
      <c r="E66" s="92"/>
      <c r="F66" s="62"/>
      <c r="G66" s="62"/>
      <c r="H66" s="63"/>
      <c r="I66" s="26" t="s">
        <v>74</v>
      </c>
      <c r="J66" s="20">
        <v>892</v>
      </c>
    </row>
    <row r="67" spans="1:10" ht="24">
      <c r="A67" s="176"/>
      <c r="B67" s="90"/>
      <c r="C67" s="91"/>
      <c r="D67" s="91"/>
      <c r="E67" s="92"/>
      <c r="F67" s="62"/>
      <c r="G67" s="62"/>
      <c r="H67" s="63"/>
      <c r="I67" s="16" t="s">
        <v>76</v>
      </c>
      <c r="J67" s="21">
        <v>340</v>
      </c>
    </row>
    <row r="68" spans="1:10" ht="12.75">
      <c r="A68" s="176"/>
      <c r="B68" s="90"/>
      <c r="C68" s="91"/>
      <c r="D68" s="91"/>
      <c r="E68" s="92"/>
      <c r="F68" s="62"/>
      <c r="G68" s="62"/>
      <c r="H68" s="63"/>
      <c r="I68" s="16" t="s">
        <v>77</v>
      </c>
      <c r="J68" s="21">
        <v>7797</v>
      </c>
    </row>
    <row r="69" spans="1:10" ht="24.75" thickBot="1">
      <c r="A69" s="177"/>
      <c r="B69" s="113"/>
      <c r="C69" s="114"/>
      <c r="D69" s="114"/>
      <c r="E69" s="115"/>
      <c r="F69" s="65"/>
      <c r="G69" s="65"/>
      <c r="H69" s="66"/>
      <c r="I69" s="28" t="s">
        <v>78</v>
      </c>
      <c r="J69" s="4">
        <v>1398</v>
      </c>
    </row>
    <row r="70" spans="1:10" ht="13.5" thickBot="1">
      <c r="A70" s="1" t="s">
        <v>21</v>
      </c>
      <c r="B70" s="93">
        <f>SUM(B7:B64)</f>
        <v>518780.51824500004</v>
      </c>
      <c r="C70" s="94">
        <f>SUM(C7:C64)</f>
        <v>30100.451754999976</v>
      </c>
      <c r="D70" s="95"/>
      <c r="E70" s="93">
        <f>SUM(E7:E64)</f>
        <v>548880.97</v>
      </c>
      <c r="F70" s="96">
        <f>SUM(F7:F64)</f>
        <v>518780.51824500004</v>
      </c>
      <c r="G70" s="96">
        <f>SUM(G7:G64)</f>
        <v>282107.61</v>
      </c>
      <c r="H70" s="97">
        <f>SUM(H7:H64)</f>
        <v>266773.36000000004</v>
      </c>
      <c r="I70" s="98"/>
      <c r="J70" s="99"/>
    </row>
    <row r="71" spans="1:10" ht="13.5" thickBot="1">
      <c r="A71" s="24"/>
      <c r="B71" s="100"/>
      <c r="C71" s="101"/>
      <c r="D71" s="101"/>
      <c r="E71" s="102"/>
      <c r="F71" s="103"/>
      <c r="G71" s="103"/>
      <c r="H71" s="103"/>
      <c r="I71" s="104" t="s">
        <v>22</v>
      </c>
      <c r="J71" s="105">
        <f>SUM(J7:J69)</f>
        <v>218054.30000000005</v>
      </c>
    </row>
    <row r="72" spans="1:10" ht="13.5" thickBot="1">
      <c r="A72" s="25"/>
      <c r="B72" s="106"/>
      <c r="C72" s="107"/>
      <c r="D72" s="107"/>
      <c r="E72" s="108"/>
      <c r="F72" s="178"/>
      <c r="G72" s="179"/>
      <c r="H72" s="179"/>
      <c r="I72" s="180"/>
      <c r="J72" s="109"/>
    </row>
    <row r="73" spans="1:10" ht="13.5" thickBot="1">
      <c r="A73" s="110"/>
      <c r="B73" s="110"/>
      <c r="C73" s="110"/>
      <c r="D73" s="110"/>
      <c r="E73" s="110"/>
      <c r="F73" s="110"/>
      <c r="G73" s="110"/>
      <c r="H73" s="110"/>
      <c r="I73" s="111" t="s">
        <v>34</v>
      </c>
      <c r="J73" s="112">
        <f>H70+J6-J71</f>
        <v>-151376.71</v>
      </c>
    </row>
    <row r="74" spans="1:10" ht="12.75">
      <c r="A74" s="110"/>
      <c r="B74" s="110"/>
      <c r="C74" s="110"/>
      <c r="D74" s="110"/>
      <c r="E74" s="110"/>
      <c r="F74" s="110"/>
      <c r="G74" s="110"/>
      <c r="H74" s="110"/>
      <c r="I74" s="110"/>
      <c r="J74" s="110"/>
    </row>
    <row r="75" spans="1:10" ht="12.75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7" ht="12.75">
      <c r="A77" t="s">
        <v>83</v>
      </c>
    </row>
    <row r="107" spans="1:10" ht="13.5" customHeight="1">
      <c r="A107" s="190" t="s">
        <v>85</v>
      </c>
      <c r="B107" s="190"/>
      <c r="C107" s="190"/>
      <c r="D107" s="190"/>
      <c r="E107" s="190"/>
      <c r="F107" s="190"/>
      <c r="G107" s="190"/>
      <c r="H107" s="190"/>
      <c r="I107" s="190"/>
      <c r="J107" s="190"/>
    </row>
    <row r="108" spans="1:10" ht="19.5" customHeight="1" thickBot="1">
      <c r="A108" s="191" t="s">
        <v>25</v>
      </c>
      <c r="B108" s="191"/>
      <c r="C108" s="191"/>
      <c r="D108" s="191"/>
      <c r="E108" s="191"/>
      <c r="F108" s="191"/>
      <c r="G108" s="191"/>
      <c r="H108" s="191"/>
      <c r="I108" s="191"/>
      <c r="J108" s="191"/>
    </row>
    <row r="109" spans="1:10" ht="14.25" customHeight="1" thickBot="1">
      <c r="A109" s="203"/>
      <c r="B109" s="210" t="s">
        <v>23</v>
      </c>
      <c r="C109" s="211"/>
      <c r="D109" s="211"/>
      <c r="E109" s="212"/>
      <c r="F109" s="210" t="s">
        <v>26</v>
      </c>
      <c r="G109" s="211"/>
      <c r="H109" s="211"/>
      <c r="I109" s="211"/>
      <c r="J109" s="212"/>
    </row>
    <row r="110" spans="1:10" ht="33.75" customHeight="1" thickBot="1">
      <c r="A110" s="204"/>
      <c r="B110" s="181" t="s">
        <v>0</v>
      </c>
      <c r="C110" s="206" t="s">
        <v>31</v>
      </c>
      <c r="D110" s="181" t="s">
        <v>1</v>
      </c>
      <c r="E110" s="181" t="s">
        <v>2</v>
      </c>
      <c r="F110" s="181" t="s">
        <v>3</v>
      </c>
      <c r="G110" s="181" t="s">
        <v>4</v>
      </c>
      <c r="H110" s="181" t="s">
        <v>5</v>
      </c>
      <c r="I110" s="208" t="s">
        <v>6</v>
      </c>
      <c r="J110" s="209"/>
    </row>
    <row r="111" spans="1:10" ht="15" customHeight="1" thickBot="1">
      <c r="A111" s="205"/>
      <c r="B111" s="202"/>
      <c r="C111" s="207"/>
      <c r="D111" s="202"/>
      <c r="E111" s="202"/>
      <c r="F111" s="201"/>
      <c r="G111" s="201"/>
      <c r="H111" s="176"/>
      <c r="I111" s="2" t="s">
        <v>7</v>
      </c>
      <c r="J111" s="2" t="s">
        <v>8</v>
      </c>
    </row>
    <row r="112" spans="1:10" ht="19.5" customHeight="1" thickBot="1">
      <c r="A112" s="164" t="s">
        <v>86</v>
      </c>
      <c r="B112" s="187"/>
      <c r="C112" s="188"/>
      <c r="D112" s="188"/>
      <c r="E112" s="189"/>
      <c r="F112" s="38"/>
      <c r="G112" s="39"/>
      <c r="H112" s="39"/>
      <c r="I112" s="149" t="s">
        <v>87</v>
      </c>
      <c r="J112" s="150">
        <f>J73</f>
        <v>-151376.71</v>
      </c>
    </row>
    <row r="113" spans="1:10" ht="13.5" customHeight="1" thickBot="1">
      <c r="A113" s="182" t="s">
        <v>9</v>
      </c>
      <c r="B113" s="41">
        <f>17.31*2497.4989</f>
        <v>43231.705959</v>
      </c>
      <c r="C113" s="42">
        <f>E113-B113</f>
        <v>-6824.435959000002</v>
      </c>
      <c r="D113" s="77"/>
      <c r="E113" s="42">
        <v>36407.27</v>
      </c>
      <c r="F113" s="56">
        <f>B113*1</f>
        <v>43231.705959</v>
      </c>
      <c r="G113" s="57">
        <f>(2.733+3.43+0.53+2.72)*2497.5</f>
        <v>23508.9675</v>
      </c>
      <c r="H113" s="42">
        <f>F113-G113+C113</f>
        <v>12898.302499999998</v>
      </c>
      <c r="I113" s="47" t="s">
        <v>29</v>
      </c>
      <c r="J113" s="12">
        <f>3.77*2497.5</f>
        <v>9415.575</v>
      </c>
    </row>
    <row r="114" spans="1:10" ht="13.5" customHeight="1">
      <c r="A114" s="184"/>
      <c r="B114" s="117"/>
      <c r="C114" s="118"/>
      <c r="D114" s="118"/>
      <c r="E114" s="119"/>
      <c r="F114" s="116"/>
      <c r="G114" s="152"/>
      <c r="H114" s="119"/>
      <c r="I114" s="159" t="s">
        <v>88</v>
      </c>
      <c r="J114" s="18">
        <v>450</v>
      </c>
    </row>
    <row r="115" spans="1:10" ht="13.5" customHeight="1" thickBot="1">
      <c r="A115" s="184"/>
      <c r="B115" s="124"/>
      <c r="C115" s="121"/>
      <c r="D115" s="121"/>
      <c r="E115" s="122"/>
      <c r="F115" s="120"/>
      <c r="G115" s="151"/>
      <c r="H115" s="122"/>
      <c r="I115" s="15" t="s">
        <v>89</v>
      </c>
      <c r="J115" s="18">
        <v>900</v>
      </c>
    </row>
    <row r="116" spans="1:10" ht="13.5" thickBot="1">
      <c r="A116" s="213" t="s">
        <v>10</v>
      </c>
      <c r="B116" s="41">
        <f>17.31*2497.4989</f>
        <v>43231.705959</v>
      </c>
      <c r="C116" s="42">
        <f>E116-B116</f>
        <v>-8295.835958999996</v>
      </c>
      <c r="D116" s="77"/>
      <c r="E116" s="42">
        <v>34935.87</v>
      </c>
      <c r="F116" s="56">
        <f>B116*1</f>
        <v>43231.705959</v>
      </c>
      <c r="G116" s="57">
        <f>(2.733+3.43+0.53+2.72)*2497.5</f>
        <v>23508.9675</v>
      </c>
      <c r="H116" s="58">
        <f>F116-G116+C116</f>
        <v>11426.902500000004</v>
      </c>
      <c r="I116" s="59" t="s">
        <v>29</v>
      </c>
      <c r="J116" s="12">
        <f>3.77*2497.5</f>
        <v>9415.575</v>
      </c>
    </row>
    <row r="117" spans="1:10" ht="24">
      <c r="A117" s="184"/>
      <c r="B117" s="124"/>
      <c r="C117" s="121"/>
      <c r="D117" s="121"/>
      <c r="E117" s="122"/>
      <c r="F117" s="120"/>
      <c r="G117" s="121"/>
      <c r="H117" s="122"/>
      <c r="I117" s="160" t="s">
        <v>90</v>
      </c>
      <c r="J117" s="18">
        <v>5016</v>
      </c>
    </row>
    <row r="118" spans="1:10" ht="24">
      <c r="A118" s="184"/>
      <c r="B118" s="124"/>
      <c r="C118" s="121"/>
      <c r="D118" s="121"/>
      <c r="E118" s="122"/>
      <c r="F118" s="120"/>
      <c r="G118" s="121"/>
      <c r="H118" s="122"/>
      <c r="I118" s="9" t="s">
        <v>91</v>
      </c>
      <c r="J118" s="18">
        <v>150</v>
      </c>
    </row>
    <row r="119" spans="1:10" ht="24">
      <c r="A119" s="184"/>
      <c r="B119" s="124"/>
      <c r="C119" s="121"/>
      <c r="D119" s="121"/>
      <c r="E119" s="122"/>
      <c r="F119" s="120"/>
      <c r="G119" s="121"/>
      <c r="H119" s="122"/>
      <c r="I119" s="160" t="s">
        <v>131</v>
      </c>
      <c r="J119" s="18">
        <v>8358</v>
      </c>
    </row>
    <row r="120" spans="1:10" ht="13.5" thickBot="1">
      <c r="A120" s="184"/>
      <c r="B120" s="124"/>
      <c r="C120" s="121"/>
      <c r="D120" s="121"/>
      <c r="E120" s="122"/>
      <c r="F120" s="120"/>
      <c r="G120" s="121"/>
      <c r="H120" s="122"/>
      <c r="I120" s="16" t="s">
        <v>92</v>
      </c>
      <c r="J120" s="5">
        <v>14400</v>
      </c>
    </row>
    <row r="121" spans="1:10" ht="13.5" thickBot="1">
      <c r="A121" s="175" t="s">
        <v>11</v>
      </c>
      <c r="B121" s="41">
        <f>17.31*2497.4989</f>
        <v>43231.705959</v>
      </c>
      <c r="C121" s="42">
        <f>E121-B121</f>
        <v>1156.2240410000013</v>
      </c>
      <c r="D121" s="123"/>
      <c r="E121" s="42">
        <v>44387.93</v>
      </c>
      <c r="F121" s="56">
        <f>B121*1</f>
        <v>43231.705959</v>
      </c>
      <c r="G121" s="57">
        <f>(2.733+3.43+0.53+2.72)*2497.5</f>
        <v>23508.9675</v>
      </c>
      <c r="H121" s="42">
        <f>F121-G121+C121</f>
        <v>20878.9625</v>
      </c>
      <c r="I121" s="47" t="s">
        <v>29</v>
      </c>
      <c r="J121" s="12">
        <f>3.77*2497.5</f>
        <v>9415.575</v>
      </c>
    </row>
    <row r="122" spans="1:10" ht="24">
      <c r="A122" s="176"/>
      <c r="B122" s="117"/>
      <c r="C122" s="118"/>
      <c r="D122" s="118"/>
      <c r="E122" s="119"/>
      <c r="F122" s="116"/>
      <c r="G122" s="118"/>
      <c r="H122" s="119"/>
      <c r="I122" s="16" t="s">
        <v>93</v>
      </c>
      <c r="J122" s="18">
        <v>3684</v>
      </c>
    </row>
    <row r="123" spans="1:10" ht="36" customHeight="1">
      <c r="A123" s="176"/>
      <c r="B123" s="125"/>
      <c r="C123" s="126"/>
      <c r="D123" s="126"/>
      <c r="E123" s="127"/>
      <c r="F123" s="125"/>
      <c r="G123" s="126"/>
      <c r="H123" s="127"/>
      <c r="I123" s="16" t="s">
        <v>94</v>
      </c>
      <c r="J123" s="5">
        <v>745</v>
      </c>
    </row>
    <row r="124" spans="1:10" ht="48">
      <c r="A124" s="176"/>
      <c r="B124" s="125"/>
      <c r="C124" s="126"/>
      <c r="D124" s="126"/>
      <c r="E124" s="127"/>
      <c r="F124" s="125"/>
      <c r="G124" s="126"/>
      <c r="H124" s="127"/>
      <c r="I124" s="16" t="s">
        <v>95</v>
      </c>
      <c r="J124" s="5">
        <v>44933.2</v>
      </c>
    </row>
    <row r="125" spans="1:10" ht="13.5" thickBot="1">
      <c r="A125" s="176"/>
      <c r="B125" s="125"/>
      <c r="C125" s="126"/>
      <c r="D125" s="126"/>
      <c r="E125" s="127"/>
      <c r="F125" s="128"/>
      <c r="G125" s="129"/>
      <c r="H125" s="130"/>
      <c r="I125" s="161" t="s">
        <v>96</v>
      </c>
      <c r="J125" s="5">
        <v>150</v>
      </c>
    </row>
    <row r="126" spans="1:10" ht="13.5" thickBot="1">
      <c r="A126" s="175" t="s">
        <v>12</v>
      </c>
      <c r="B126" s="41">
        <f>17.31*2497.4992</f>
        <v>43231.711152</v>
      </c>
      <c r="C126" s="42">
        <f>E126-B126</f>
        <v>-24.451152000001457</v>
      </c>
      <c r="D126" s="131"/>
      <c r="E126" s="42">
        <v>43207.26</v>
      </c>
      <c r="F126" s="68">
        <f>B126*1</f>
        <v>43231.711152</v>
      </c>
      <c r="G126" s="45">
        <f>(2.733+3.43+0.53+2.72)*2497.5</f>
        <v>23508.9675</v>
      </c>
      <c r="H126" s="69">
        <f>F126-G126+C126</f>
        <v>19698.292500000003</v>
      </c>
      <c r="I126" s="59" t="s">
        <v>29</v>
      </c>
      <c r="J126" s="12">
        <f>3.77*2497.5</f>
        <v>9415.575</v>
      </c>
    </row>
    <row r="127" spans="1:10" ht="24">
      <c r="A127" s="176"/>
      <c r="B127" s="117"/>
      <c r="C127" s="118"/>
      <c r="D127" s="132"/>
      <c r="E127" s="119"/>
      <c r="F127" s="116"/>
      <c r="G127" s="118"/>
      <c r="H127" s="119"/>
      <c r="I127" s="16" t="s">
        <v>27</v>
      </c>
      <c r="J127" s="18">
        <v>850</v>
      </c>
    </row>
    <row r="128" spans="1:10" ht="36" customHeight="1" thickBot="1">
      <c r="A128" s="176"/>
      <c r="B128" s="124"/>
      <c r="C128" s="121"/>
      <c r="D128" s="126"/>
      <c r="E128" s="122"/>
      <c r="F128" s="120"/>
      <c r="G128" s="121"/>
      <c r="H128" s="122"/>
      <c r="I128" s="31" t="s">
        <v>97</v>
      </c>
      <c r="J128" s="18">
        <v>1690</v>
      </c>
    </row>
    <row r="129" spans="1:10" ht="13.5" thickBot="1">
      <c r="A129" s="181" t="s">
        <v>13</v>
      </c>
      <c r="B129" s="41">
        <f>18.17*2497.5+0.01</f>
        <v>45379.58500000001</v>
      </c>
      <c r="C129" s="42">
        <f>E129-B129</f>
        <v>-3655.3450000000084</v>
      </c>
      <c r="D129" s="131"/>
      <c r="E129" s="42">
        <v>41724.24</v>
      </c>
      <c r="F129" s="56">
        <f>B129*1</f>
        <v>45379.58500000001</v>
      </c>
      <c r="G129" s="57">
        <f>(2.733+3.43+0.53+2.72)*2497.5</f>
        <v>23508.9675</v>
      </c>
      <c r="H129" s="42">
        <f>F129-G129+C129</f>
        <v>18215.2725</v>
      </c>
      <c r="I129" s="71" t="s">
        <v>29</v>
      </c>
      <c r="J129" s="12">
        <f>3.77*2497.5</f>
        <v>9415.575</v>
      </c>
    </row>
    <row r="130" spans="1:10" ht="24">
      <c r="A130" s="201"/>
      <c r="B130" s="117"/>
      <c r="C130" s="118"/>
      <c r="D130" s="132"/>
      <c r="E130" s="119"/>
      <c r="F130" s="116"/>
      <c r="G130" s="118"/>
      <c r="H130" s="119"/>
      <c r="I130" s="153" t="s">
        <v>98</v>
      </c>
      <c r="J130" s="5">
        <v>832</v>
      </c>
    </row>
    <row r="131" spans="1:10" ht="36">
      <c r="A131" s="201"/>
      <c r="B131" s="124"/>
      <c r="C131" s="121"/>
      <c r="D131" s="126"/>
      <c r="E131" s="122"/>
      <c r="F131" s="120"/>
      <c r="G131" s="121"/>
      <c r="H131" s="122"/>
      <c r="I131" s="27" t="s">
        <v>99</v>
      </c>
      <c r="J131" s="18">
        <v>107</v>
      </c>
    </row>
    <row r="132" spans="1:10" ht="13.5" customHeight="1">
      <c r="A132" s="201"/>
      <c r="B132" s="124"/>
      <c r="C132" s="121"/>
      <c r="D132" s="126"/>
      <c r="E132" s="122"/>
      <c r="F132" s="120"/>
      <c r="G132" s="121"/>
      <c r="H132" s="122"/>
      <c r="I132" s="17" t="s">
        <v>100</v>
      </c>
      <c r="J132" s="20">
        <v>105</v>
      </c>
    </row>
    <row r="133" spans="1:10" ht="13.5" customHeight="1" thickBot="1">
      <c r="A133" s="202"/>
      <c r="B133" s="133"/>
      <c r="C133" s="134"/>
      <c r="D133" s="129"/>
      <c r="E133" s="135"/>
      <c r="F133" s="136"/>
      <c r="G133" s="134"/>
      <c r="H133" s="135"/>
      <c r="I133" s="29" t="s">
        <v>101</v>
      </c>
      <c r="J133" s="6">
        <v>180</v>
      </c>
    </row>
    <row r="134" spans="1:10" ht="36">
      <c r="A134" s="181" t="s">
        <v>13</v>
      </c>
      <c r="B134" s="117"/>
      <c r="C134" s="118"/>
      <c r="D134" s="132"/>
      <c r="E134" s="119"/>
      <c r="F134" s="116"/>
      <c r="G134" s="118"/>
      <c r="H134" s="119"/>
      <c r="I134" s="165" t="s">
        <v>105</v>
      </c>
      <c r="J134" s="166">
        <v>1500</v>
      </c>
    </row>
    <row r="135" spans="1:10" ht="24" customHeight="1" thickBot="1">
      <c r="A135" s="202"/>
      <c r="B135" s="133"/>
      <c r="C135" s="134"/>
      <c r="D135" s="129"/>
      <c r="E135" s="135"/>
      <c r="F135" s="136"/>
      <c r="G135" s="134"/>
      <c r="H135" s="135"/>
      <c r="I135" s="28" t="s">
        <v>102</v>
      </c>
      <c r="J135" s="22">
        <v>7000</v>
      </c>
    </row>
    <row r="136" spans="1:10" ht="13.5" thickBot="1">
      <c r="A136" s="181" t="s">
        <v>14</v>
      </c>
      <c r="B136" s="41">
        <f>18.17*2497.5+0.01</f>
        <v>45379.58500000001</v>
      </c>
      <c r="C136" s="42">
        <f>E136-B136</f>
        <v>6528.774999999994</v>
      </c>
      <c r="D136" s="137"/>
      <c r="E136" s="42">
        <v>51908.36</v>
      </c>
      <c r="F136" s="56">
        <f>B136*1</f>
        <v>45379.58500000001</v>
      </c>
      <c r="G136" s="57">
        <f>(2.733+3.43+0.53+2.72)*2497.5</f>
        <v>23508.9675</v>
      </c>
      <c r="H136" s="42">
        <f>F136-G136+C136</f>
        <v>28399.3925</v>
      </c>
      <c r="I136" s="71" t="s">
        <v>29</v>
      </c>
      <c r="J136" s="12">
        <f>3.77*2497.5</f>
        <v>9415.575</v>
      </c>
    </row>
    <row r="137" spans="1:10" ht="72">
      <c r="A137" s="201"/>
      <c r="B137" s="117"/>
      <c r="C137" s="118"/>
      <c r="D137" s="132"/>
      <c r="E137" s="119"/>
      <c r="F137" s="116"/>
      <c r="G137" s="118"/>
      <c r="H137" s="119"/>
      <c r="I137" s="16" t="s">
        <v>103</v>
      </c>
      <c r="J137" s="18">
        <v>9484.7</v>
      </c>
    </row>
    <row r="138" spans="1:10" ht="24" customHeight="1" thickBot="1">
      <c r="A138" s="202"/>
      <c r="B138" s="125"/>
      <c r="C138" s="126"/>
      <c r="D138" s="126"/>
      <c r="E138" s="127"/>
      <c r="F138" s="125"/>
      <c r="G138" s="126"/>
      <c r="H138" s="127"/>
      <c r="I138" s="9" t="s">
        <v>104</v>
      </c>
      <c r="J138" s="18">
        <v>300</v>
      </c>
    </row>
    <row r="139" spans="1:10" ht="13.5" thickBot="1">
      <c r="A139" s="175" t="s">
        <v>15</v>
      </c>
      <c r="B139" s="41">
        <f>18.17*2497.5+0.01</f>
        <v>45379.58500000001</v>
      </c>
      <c r="C139" s="42">
        <f>E139-B139</f>
        <v>6018.444999999992</v>
      </c>
      <c r="D139" s="137"/>
      <c r="E139" s="42">
        <v>51398.03</v>
      </c>
      <c r="F139" s="56">
        <f>B139*1</f>
        <v>45379.58500000001</v>
      </c>
      <c r="G139" s="57">
        <f>(2.733+3.43+0.53+2.72)*2497.5</f>
        <v>23508.9675</v>
      </c>
      <c r="H139" s="42">
        <f>F139-G139+C139</f>
        <v>27889.0625</v>
      </c>
      <c r="I139" s="47" t="s">
        <v>29</v>
      </c>
      <c r="J139" s="12">
        <f>3.77*2497.5</f>
        <v>9415.575</v>
      </c>
    </row>
    <row r="140" spans="1:10" ht="13.5" customHeight="1">
      <c r="A140" s="176"/>
      <c r="B140" s="117"/>
      <c r="C140" s="118"/>
      <c r="D140" s="132"/>
      <c r="E140" s="119"/>
      <c r="F140" s="116"/>
      <c r="G140" s="118"/>
      <c r="H140" s="119"/>
      <c r="I140" s="16" t="s">
        <v>28</v>
      </c>
      <c r="J140" s="18">
        <v>8807</v>
      </c>
    </row>
    <row r="141" spans="1:10" ht="24">
      <c r="A141" s="176"/>
      <c r="B141" s="124"/>
      <c r="C141" s="121"/>
      <c r="D141" s="126"/>
      <c r="E141" s="122"/>
      <c r="F141" s="120"/>
      <c r="G141" s="121"/>
      <c r="H141" s="122"/>
      <c r="I141" s="17" t="s">
        <v>106</v>
      </c>
      <c r="J141" s="18">
        <v>1500</v>
      </c>
    </row>
    <row r="142" spans="1:10" ht="24">
      <c r="A142" s="176"/>
      <c r="B142" s="124"/>
      <c r="C142" s="121"/>
      <c r="D142" s="126"/>
      <c r="E142" s="122"/>
      <c r="F142" s="120"/>
      <c r="G142" s="121"/>
      <c r="H142" s="122"/>
      <c r="I142" s="9" t="s">
        <v>107</v>
      </c>
      <c r="J142" s="18">
        <v>300</v>
      </c>
    </row>
    <row r="143" spans="1:10" ht="13.5" customHeight="1">
      <c r="A143" s="176"/>
      <c r="B143" s="124"/>
      <c r="C143" s="121"/>
      <c r="D143" s="126"/>
      <c r="E143" s="122"/>
      <c r="F143" s="120"/>
      <c r="G143" s="121"/>
      <c r="H143" s="122"/>
      <c r="I143" s="154" t="s">
        <v>108</v>
      </c>
      <c r="J143" s="5">
        <v>135</v>
      </c>
    </row>
    <row r="144" spans="1:10" ht="13.5" thickBot="1">
      <c r="A144" s="176"/>
      <c r="B144" s="124"/>
      <c r="C144" s="121"/>
      <c r="D144" s="126"/>
      <c r="E144" s="122"/>
      <c r="F144" s="120"/>
      <c r="G144" s="121"/>
      <c r="H144" s="122"/>
      <c r="I144" s="19" t="s">
        <v>30</v>
      </c>
      <c r="J144" s="18">
        <v>2998.7</v>
      </c>
    </row>
    <row r="145" spans="1:10" ht="13.5" thickBot="1">
      <c r="A145" s="175" t="s">
        <v>16</v>
      </c>
      <c r="B145" s="41">
        <f>18.17*2497.5+0.01</f>
        <v>45379.58500000001</v>
      </c>
      <c r="C145" s="42">
        <f>E145-B145</f>
        <v>-3749.8150000000096</v>
      </c>
      <c r="D145" s="123"/>
      <c r="E145" s="78">
        <v>41629.77</v>
      </c>
      <c r="F145" s="56">
        <f>B145*1</f>
        <v>45379.58500000001</v>
      </c>
      <c r="G145" s="57">
        <f>(2.733+3.43+0.53+2.72)*2497.5</f>
        <v>23508.9675</v>
      </c>
      <c r="H145" s="42">
        <f>F145-G145+C145</f>
        <v>18120.802499999998</v>
      </c>
      <c r="I145" s="47" t="s">
        <v>29</v>
      </c>
      <c r="J145" s="12">
        <f>3.77*2497.5</f>
        <v>9415.575</v>
      </c>
    </row>
    <row r="146" spans="1:10" ht="48">
      <c r="A146" s="176"/>
      <c r="B146" s="124"/>
      <c r="C146" s="121"/>
      <c r="D146" s="126"/>
      <c r="E146" s="122"/>
      <c r="F146" s="120"/>
      <c r="G146" s="121"/>
      <c r="H146" s="122"/>
      <c r="I146" s="27" t="s">
        <v>109</v>
      </c>
      <c r="J146" s="5">
        <v>2741.5</v>
      </c>
    </row>
    <row r="147" spans="1:10" ht="24">
      <c r="A147" s="176"/>
      <c r="B147" s="124"/>
      <c r="C147" s="121"/>
      <c r="D147" s="126"/>
      <c r="E147" s="122"/>
      <c r="F147" s="120"/>
      <c r="G147" s="121"/>
      <c r="H147" s="122"/>
      <c r="I147" s="154" t="s">
        <v>110</v>
      </c>
      <c r="J147" s="5">
        <v>446</v>
      </c>
    </row>
    <row r="148" spans="1:10" ht="24">
      <c r="A148" s="176"/>
      <c r="B148" s="124"/>
      <c r="C148" s="121"/>
      <c r="D148" s="126"/>
      <c r="E148" s="122"/>
      <c r="F148" s="120"/>
      <c r="G148" s="121"/>
      <c r="H148" s="122"/>
      <c r="I148" s="31" t="s">
        <v>132</v>
      </c>
      <c r="J148" s="5">
        <v>1050</v>
      </c>
    </row>
    <row r="149" spans="1:10" ht="13.5" thickBot="1">
      <c r="A149" s="176"/>
      <c r="B149" s="124"/>
      <c r="C149" s="121"/>
      <c r="D149" s="126"/>
      <c r="E149" s="122"/>
      <c r="F149" s="120"/>
      <c r="G149" s="121"/>
      <c r="H149" s="122"/>
      <c r="I149" s="19" t="s">
        <v>111</v>
      </c>
      <c r="J149" s="5">
        <v>1046</v>
      </c>
    </row>
    <row r="150" spans="1:10" ht="13.5" thickBot="1">
      <c r="A150" s="175" t="s">
        <v>17</v>
      </c>
      <c r="B150" s="41">
        <f>18.17*2497.5+0.01</f>
        <v>45379.58500000001</v>
      </c>
      <c r="C150" s="42">
        <f>E150-B150</f>
        <v>-3851.685000000005</v>
      </c>
      <c r="D150" s="131"/>
      <c r="E150" s="8">
        <v>41527.9</v>
      </c>
      <c r="F150" s="56">
        <f>B150*1</f>
        <v>45379.58500000001</v>
      </c>
      <c r="G150" s="57">
        <f>(2.733+3.43+0.53+2.72)*2497.5</f>
        <v>23508.9675</v>
      </c>
      <c r="H150" s="42">
        <f>F150-G150+C150</f>
        <v>18018.932500000003</v>
      </c>
      <c r="I150" s="47" t="s">
        <v>29</v>
      </c>
      <c r="J150" s="12">
        <f>3.77*2497.5</f>
        <v>9415.575</v>
      </c>
    </row>
    <row r="151" spans="1:10" ht="24">
      <c r="A151" s="176"/>
      <c r="B151" s="124"/>
      <c r="C151" s="121"/>
      <c r="D151" s="126"/>
      <c r="E151" s="122"/>
      <c r="F151" s="120"/>
      <c r="G151" s="121"/>
      <c r="H151" s="122"/>
      <c r="I151" s="154" t="s">
        <v>112</v>
      </c>
      <c r="J151" s="18">
        <v>633</v>
      </c>
    </row>
    <row r="152" spans="1:10" ht="24">
      <c r="A152" s="176"/>
      <c r="B152" s="124"/>
      <c r="C152" s="121"/>
      <c r="D152" s="126"/>
      <c r="E152" s="122"/>
      <c r="F152" s="120"/>
      <c r="G152" s="121"/>
      <c r="H152" s="122"/>
      <c r="I152" s="16" t="s">
        <v>113</v>
      </c>
      <c r="J152" s="18">
        <v>6800</v>
      </c>
    </row>
    <row r="153" spans="1:10" ht="24">
      <c r="A153" s="176"/>
      <c r="B153" s="124"/>
      <c r="C153" s="121"/>
      <c r="D153" s="126"/>
      <c r="E153" s="122"/>
      <c r="F153" s="120"/>
      <c r="G153" s="121"/>
      <c r="H153" s="122"/>
      <c r="I153" s="26" t="s">
        <v>115</v>
      </c>
      <c r="J153" s="18">
        <v>1040</v>
      </c>
    </row>
    <row r="154" spans="1:10" ht="13.5" customHeight="1" thickBot="1">
      <c r="A154" s="176"/>
      <c r="B154" s="124"/>
      <c r="C154" s="121"/>
      <c r="D154" s="126"/>
      <c r="E154" s="122"/>
      <c r="F154" s="120"/>
      <c r="G154" s="121"/>
      <c r="H154" s="122"/>
      <c r="I154" s="28" t="s">
        <v>114</v>
      </c>
      <c r="J154" s="5">
        <v>932</v>
      </c>
    </row>
    <row r="155" spans="1:10" ht="13.5" thickBot="1">
      <c r="A155" s="181" t="s">
        <v>18</v>
      </c>
      <c r="B155" s="41">
        <f>18.17*2497.5+0.01</f>
        <v>45379.58500000001</v>
      </c>
      <c r="C155" s="42">
        <f>E155-B155</f>
        <v>-1527.5850000000064</v>
      </c>
      <c r="D155" s="138"/>
      <c r="E155" s="80">
        <v>43852</v>
      </c>
      <c r="F155" s="81">
        <f>B155*1</f>
        <v>45379.58500000001</v>
      </c>
      <c r="G155" s="57">
        <f>(2.733+3.43+0.53+2.72)*2497.5</f>
        <v>23508.9675</v>
      </c>
      <c r="H155" s="42">
        <f>F155-G155+C155</f>
        <v>20343.0325</v>
      </c>
      <c r="I155" s="71" t="s">
        <v>29</v>
      </c>
      <c r="J155" s="12">
        <f>3.77*2497.5</f>
        <v>9415.575</v>
      </c>
    </row>
    <row r="156" spans="1:10" ht="24">
      <c r="A156" s="201"/>
      <c r="B156" s="124"/>
      <c r="C156" s="121"/>
      <c r="D156" s="126"/>
      <c r="E156" s="122"/>
      <c r="F156" s="120"/>
      <c r="G156" s="121"/>
      <c r="H156" s="122"/>
      <c r="I156" s="31" t="s">
        <v>116</v>
      </c>
      <c r="J156" s="5">
        <v>453.3</v>
      </c>
    </row>
    <row r="157" spans="1:10" ht="13.5" customHeight="1">
      <c r="A157" s="201"/>
      <c r="B157" s="124"/>
      <c r="C157" s="121"/>
      <c r="D157" s="126"/>
      <c r="E157" s="122"/>
      <c r="F157" s="120"/>
      <c r="G157" s="121"/>
      <c r="H157" s="122"/>
      <c r="I157" s="154" t="s">
        <v>117</v>
      </c>
      <c r="J157" s="18">
        <v>66</v>
      </c>
    </row>
    <row r="158" spans="1:10" ht="13.5" customHeight="1">
      <c r="A158" s="201"/>
      <c r="B158" s="124"/>
      <c r="C158" s="121"/>
      <c r="D158" s="126"/>
      <c r="E158" s="122"/>
      <c r="F158" s="120"/>
      <c r="G158" s="121"/>
      <c r="H158" s="122"/>
      <c r="I158" s="31" t="s">
        <v>118</v>
      </c>
      <c r="J158" s="18">
        <v>44864</v>
      </c>
    </row>
    <row r="159" spans="1:10" ht="24" customHeight="1" thickBot="1">
      <c r="A159" s="202"/>
      <c r="B159" s="133"/>
      <c r="C159" s="134"/>
      <c r="D159" s="129"/>
      <c r="E159" s="135"/>
      <c r="F159" s="136"/>
      <c r="G159" s="134"/>
      <c r="H159" s="135"/>
      <c r="I159" s="167" t="s">
        <v>119</v>
      </c>
      <c r="J159" s="10">
        <v>300</v>
      </c>
    </row>
    <row r="160" spans="1:10" ht="13.5" customHeight="1" thickBot="1">
      <c r="A160" s="7" t="s">
        <v>18</v>
      </c>
      <c r="B160" s="168"/>
      <c r="C160" s="169"/>
      <c r="D160" s="170"/>
      <c r="E160" s="171"/>
      <c r="F160" s="172"/>
      <c r="G160" s="169"/>
      <c r="H160" s="171"/>
      <c r="I160" s="173" t="s">
        <v>133</v>
      </c>
      <c r="J160" s="174">
        <v>1500</v>
      </c>
    </row>
    <row r="161" spans="1:10" ht="13.5" thickBot="1">
      <c r="A161" s="175" t="s">
        <v>19</v>
      </c>
      <c r="B161" s="41">
        <f>18.17*2497.5+0.01</f>
        <v>45379.58500000001</v>
      </c>
      <c r="C161" s="77">
        <f>E161-B161</f>
        <v>1411.9349999999904</v>
      </c>
      <c r="D161" s="79"/>
      <c r="E161" s="80">
        <v>46791.52</v>
      </c>
      <c r="F161" s="85">
        <f>B161*1</f>
        <v>45379.58500000001</v>
      </c>
      <c r="G161" s="57">
        <f>(2.733+3.43+0.53+2.72)*2497.5</f>
        <v>23508.9675</v>
      </c>
      <c r="H161" s="42">
        <f>F161-G161+C161</f>
        <v>23282.552499999998</v>
      </c>
      <c r="I161" s="47" t="s">
        <v>29</v>
      </c>
      <c r="J161" s="12">
        <f>3.77*2497.5</f>
        <v>9415.575</v>
      </c>
    </row>
    <row r="162" spans="1:10" ht="24">
      <c r="A162" s="176"/>
      <c r="B162" s="124"/>
      <c r="C162" s="121"/>
      <c r="D162" s="126"/>
      <c r="E162" s="155"/>
      <c r="F162" s="120"/>
      <c r="G162" s="121"/>
      <c r="H162" s="122"/>
      <c r="I162" s="16" t="s">
        <v>120</v>
      </c>
      <c r="J162" s="5">
        <v>2592.3</v>
      </c>
    </row>
    <row r="163" spans="1:10" ht="12.75">
      <c r="A163" s="176"/>
      <c r="B163" s="124"/>
      <c r="C163" s="121"/>
      <c r="D163" s="126"/>
      <c r="E163" s="155"/>
      <c r="F163" s="120"/>
      <c r="G163" s="121"/>
      <c r="H163" s="122"/>
      <c r="I163" s="27" t="s">
        <v>121</v>
      </c>
      <c r="J163" s="5">
        <v>560</v>
      </c>
    </row>
    <row r="164" spans="1:10" ht="24">
      <c r="A164" s="176"/>
      <c r="B164" s="124"/>
      <c r="C164" s="121"/>
      <c r="D164" s="126"/>
      <c r="E164" s="155"/>
      <c r="F164" s="120"/>
      <c r="G164" s="121"/>
      <c r="H164" s="122"/>
      <c r="I164" s="154" t="s">
        <v>122</v>
      </c>
      <c r="J164" s="18">
        <v>993</v>
      </c>
    </row>
    <row r="165" spans="1:10" ht="12.75">
      <c r="A165" s="176"/>
      <c r="B165" s="124"/>
      <c r="C165" s="121"/>
      <c r="D165" s="126"/>
      <c r="E165" s="155"/>
      <c r="F165" s="120"/>
      <c r="G165" s="121"/>
      <c r="H165" s="122"/>
      <c r="I165" s="26" t="s">
        <v>123</v>
      </c>
      <c r="J165" s="18">
        <v>3000</v>
      </c>
    </row>
    <row r="166" spans="1:10" ht="24.75" thickBot="1">
      <c r="A166" s="176"/>
      <c r="B166" s="124"/>
      <c r="C166" s="121"/>
      <c r="D166" s="126"/>
      <c r="E166" s="155"/>
      <c r="F166" s="120"/>
      <c r="G166" s="121"/>
      <c r="H166" s="122"/>
      <c r="I166" s="11" t="s">
        <v>134</v>
      </c>
      <c r="J166" s="6">
        <v>3881</v>
      </c>
    </row>
    <row r="167" spans="1:10" ht="13.5" thickBot="1">
      <c r="A167" s="175" t="s">
        <v>20</v>
      </c>
      <c r="B167" s="41">
        <f>18.17*2497.5+0.01</f>
        <v>45379.58500000001</v>
      </c>
      <c r="C167" s="42">
        <f>E167-B167</f>
        <v>-3085.395000000004</v>
      </c>
      <c r="D167" s="138"/>
      <c r="E167" s="80">
        <v>42294.19</v>
      </c>
      <c r="F167" s="56">
        <f>B167*1</f>
        <v>45379.58500000001</v>
      </c>
      <c r="G167" s="57">
        <f>(2.733+3.43+0.53+2.72)*2497.5</f>
        <v>23508.9675</v>
      </c>
      <c r="H167" s="42">
        <f>F167-G167+C167</f>
        <v>18785.222500000003</v>
      </c>
      <c r="I167" s="71" t="s">
        <v>29</v>
      </c>
      <c r="J167" s="12">
        <f>3.77*2497.5</f>
        <v>9415.575</v>
      </c>
    </row>
    <row r="168" spans="1:10" ht="24">
      <c r="A168" s="176"/>
      <c r="B168" s="124"/>
      <c r="C168" s="121"/>
      <c r="D168" s="126"/>
      <c r="E168" s="122"/>
      <c r="F168" s="121"/>
      <c r="G168" s="121"/>
      <c r="H168" s="122"/>
      <c r="I168" s="17" t="s">
        <v>124</v>
      </c>
      <c r="J168" s="18">
        <v>1500</v>
      </c>
    </row>
    <row r="169" spans="1:10" ht="24">
      <c r="A169" s="176"/>
      <c r="B169" s="139"/>
      <c r="C169" s="140"/>
      <c r="D169" s="140"/>
      <c r="E169" s="141"/>
      <c r="F169" s="126"/>
      <c r="G169" s="126"/>
      <c r="H169" s="127"/>
      <c r="I169" s="26" t="s">
        <v>125</v>
      </c>
      <c r="J169" s="20">
        <v>734</v>
      </c>
    </row>
    <row r="170" spans="1:10" ht="24">
      <c r="A170" s="176"/>
      <c r="B170" s="139"/>
      <c r="C170" s="140"/>
      <c r="D170" s="140"/>
      <c r="E170" s="141"/>
      <c r="F170" s="126"/>
      <c r="G170" s="126"/>
      <c r="H170" s="127"/>
      <c r="I170" s="26" t="s">
        <v>126</v>
      </c>
      <c r="J170" s="21">
        <v>252</v>
      </c>
    </row>
    <row r="171" spans="1:10" ht="24">
      <c r="A171" s="176"/>
      <c r="B171" s="139"/>
      <c r="C171" s="140"/>
      <c r="D171" s="140"/>
      <c r="E171" s="141"/>
      <c r="F171" s="126"/>
      <c r="G171" s="126"/>
      <c r="H171" s="127"/>
      <c r="I171" s="154" t="s">
        <v>127</v>
      </c>
      <c r="J171" s="21">
        <v>501</v>
      </c>
    </row>
    <row r="172" spans="1:10" ht="24">
      <c r="A172" s="176"/>
      <c r="B172" s="139"/>
      <c r="C172" s="140"/>
      <c r="D172" s="140"/>
      <c r="E172" s="141"/>
      <c r="F172" s="126"/>
      <c r="G172" s="126"/>
      <c r="H172" s="127"/>
      <c r="I172" s="11" t="s">
        <v>128</v>
      </c>
      <c r="J172" s="21">
        <v>3916</v>
      </c>
    </row>
    <row r="173" spans="1:10" ht="24">
      <c r="A173" s="176"/>
      <c r="B173" s="139"/>
      <c r="C173" s="140"/>
      <c r="D173" s="140"/>
      <c r="E173" s="141"/>
      <c r="F173" s="126"/>
      <c r="G173" s="126"/>
      <c r="H173" s="127"/>
      <c r="I173" s="19" t="s">
        <v>129</v>
      </c>
      <c r="J173" s="21">
        <v>6109</v>
      </c>
    </row>
    <row r="174" spans="1:10" ht="12.75">
      <c r="A174" s="176"/>
      <c r="B174" s="139"/>
      <c r="C174" s="140"/>
      <c r="D174" s="140"/>
      <c r="E174" s="141"/>
      <c r="F174" s="126"/>
      <c r="G174" s="126"/>
      <c r="H174" s="127"/>
      <c r="I174" s="3" t="s">
        <v>130</v>
      </c>
      <c r="J174" s="21">
        <v>600</v>
      </c>
    </row>
    <row r="175" spans="1:10" ht="12.75">
      <c r="A175" s="176"/>
      <c r="B175" s="139"/>
      <c r="C175" s="140"/>
      <c r="D175" s="140"/>
      <c r="E175" s="141"/>
      <c r="F175" s="126"/>
      <c r="G175" s="126"/>
      <c r="H175" s="127"/>
      <c r="I175" s="31" t="s">
        <v>135</v>
      </c>
      <c r="J175" s="21">
        <v>1875</v>
      </c>
    </row>
    <row r="176" spans="1:10" ht="12.75">
      <c r="A176" s="176"/>
      <c r="B176" s="139"/>
      <c r="C176" s="140"/>
      <c r="D176" s="140"/>
      <c r="E176" s="141"/>
      <c r="F176" s="126"/>
      <c r="G176" s="126"/>
      <c r="H176" s="127"/>
      <c r="I176" s="16" t="s">
        <v>137</v>
      </c>
      <c r="J176" s="21">
        <v>0</v>
      </c>
    </row>
    <row r="177" spans="1:10" ht="13.5" thickBot="1">
      <c r="A177" s="176"/>
      <c r="B177" s="139"/>
      <c r="C177" s="140"/>
      <c r="D177" s="140"/>
      <c r="E177" s="141"/>
      <c r="F177" s="126"/>
      <c r="G177" s="126"/>
      <c r="H177" s="127"/>
      <c r="I177" s="3" t="s">
        <v>136</v>
      </c>
      <c r="J177" s="21">
        <v>200</v>
      </c>
    </row>
    <row r="178" spans="1:10" ht="13.5" thickBot="1">
      <c r="A178" s="1" t="s">
        <v>21</v>
      </c>
      <c r="B178" s="93">
        <f>SUM(B113:B167)+0.05</f>
        <v>535963.5590290002</v>
      </c>
      <c r="C178" s="94">
        <f>SUM(C113:C167)</f>
        <v>-15899.169029000055</v>
      </c>
      <c r="D178" s="142"/>
      <c r="E178" s="93">
        <f>SUM(E113:E167)</f>
        <v>520064.34</v>
      </c>
      <c r="F178" s="96">
        <f>SUM(F113:F167)+0.05</f>
        <v>535963.5590290002</v>
      </c>
      <c r="G178" s="96">
        <f>SUM(G113:G167)</f>
        <v>282107.61</v>
      </c>
      <c r="H178" s="97">
        <f>SUM(H113:H167)</f>
        <v>237956.72999999998</v>
      </c>
      <c r="I178" s="143"/>
      <c r="J178" s="144"/>
    </row>
    <row r="179" spans="1:10" ht="13.5" thickBot="1">
      <c r="A179" s="24"/>
      <c r="B179" s="145"/>
      <c r="C179" s="146"/>
      <c r="D179" s="146"/>
      <c r="E179" s="147"/>
      <c r="F179" s="156"/>
      <c r="G179" s="156"/>
      <c r="H179" s="156"/>
      <c r="I179" s="104" t="s">
        <v>22</v>
      </c>
      <c r="J179" s="105">
        <f>SUM(J113:J177)</f>
        <v>316147.6000000001</v>
      </c>
    </row>
    <row r="180" spans="1:10" ht="13.5" thickBot="1">
      <c r="A180" s="25"/>
      <c r="B180" s="106"/>
      <c r="C180" s="107"/>
      <c r="D180" s="107"/>
      <c r="E180" s="108"/>
      <c r="F180" s="214"/>
      <c r="G180" s="215"/>
      <c r="H180" s="215"/>
      <c r="I180" s="216"/>
      <c r="J180" s="162"/>
    </row>
    <row r="181" spans="1:10" ht="18.75" customHeight="1" thickBot="1">
      <c r="A181" s="110"/>
      <c r="B181" s="110"/>
      <c r="C181" s="110"/>
      <c r="D181" s="110"/>
      <c r="E181" s="110"/>
      <c r="F181" s="157"/>
      <c r="G181" s="157"/>
      <c r="H181" s="157"/>
      <c r="I181" s="158" t="s">
        <v>84</v>
      </c>
      <c r="J181" s="163">
        <f>H178+J112-J179</f>
        <v>-229567.5800000001</v>
      </c>
    </row>
    <row r="182" spans="1:10" ht="12.75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</row>
    <row r="183" spans="1:10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1:10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1:10" ht="12.75">
      <c r="A185" s="148" t="s">
        <v>83</v>
      </c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0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0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1:10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1:10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1:10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1:10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1:10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</row>
  </sheetData>
  <sheetProtection/>
  <mergeCells count="55">
    <mergeCell ref="A150:A154"/>
    <mergeCell ref="A155:A159"/>
    <mergeCell ref="A161:A166"/>
    <mergeCell ref="A167:A177"/>
    <mergeCell ref="F180:I180"/>
    <mergeCell ref="A121:A125"/>
    <mergeCell ref="A126:A128"/>
    <mergeCell ref="A136:A138"/>
    <mergeCell ref="A139:A144"/>
    <mergeCell ref="A134:A135"/>
    <mergeCell ref="A145:A149"/>
    <mergeCell ref="G110:G111"/>
    <mergeCell ref="H110:H111"/>
    <mergeCell ref="I110:J110"/>
    <mergeCell ref="B112:E112"/>
    <mergeCell ref="A113:A115"/>
    <mergeCell ref="A116:A120"/>
    <mergeCell ref="A129:A133"/>
    <mergeCell ref="A107:J107"/>
    <mergeCell ref="A108:J108"/>
    <mergeCell ref="A109:A111"/>
    <mergeCell ref="B109:E109"/>
    <mergeCell ref="F109:J109"/>
    <mergeCell ref="B110:B111"/>
    <mergeCell ref="C110:C111"/>
    <mergeCell ref="D110:D111"/>
    <mergeCell ref="E110:E111"/>
    <mergeCell ref="F110:F111"/>
    <mergeCell ref="A1:J1"/>
    <mergeCell ref="A2:J2"/>
    <mergeCell ref="A3:A5"/>
    <mergeCell ref="B3:E3"/>
    <mergeCell ref="F3:J3"/>
    <mergeCell ref="B4:B5"/>
    <mergeCell ref="C4:C5"/>
    <mergeCell ref="D4:D5"/>
    <mergeCell ref="E4:E5"/>
    <mergeCell ref="F4:F5"/>
    <mergeCell ref="A43:A45"/>
    <mergeCell ref="G4:G5"/>
    <mergeCell ref="H4:H5"/>
    <mergeCell ref="I4:J4"/>
    <mergeCell ref="B6:E6"/>
    <mergeCell ref="A7:A9"/>
    <mergeCell ref="A10:A15"/>
    <mergeCell ref="A46:A51"/>
    <mergeCell ref="A52:A60"/>
    <mergeCell ref="A61:A63"/>
    <mergeCell ref="A64:A69"/>
    <mergeCell ref="F72:I72"/>
    <mergeCell ref="A16:A20"/>
    <mergeCell ref="A21:A28"/>
    <mergeCell ref="A29:A33"/>
    <mergeCell ref="A34:A38"/>
    <mergeCell ref="A39:A42"/>
  </mergeCells>
  <printOptions/>
  <pageMargins left="0.17" right="0.17" top="0.17" bottom="0.16" header="0.17" footer="0.16"/>
  <pageSetup horizontalDpi="600" verticalDpi="600" orientation="landscape" paperSize="9" r:id="rId1"/>
  <ignoredErrors>
    <ignoredError sqref="F1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2022-03-03T03:08:30Z</cp:lastPrinted>
  <dcterms:created xsi:type="dcterms:W3CDTF">2010-06-22T06:42:29Z</dcterms:created>
  <dcterms:modified xsi:type="dcterms:W3CDTF">2022-04-11T08:11:26Z</dcterms:modified>
  <cp:category/>
  <cp:version/>
  <cp:contentType/>
  <cp:contentStatus/>
</cp:coreProperties>
</file>