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50" tabRatio="598" activeTab="0"/>
  </bookViews>
  <sheets>
    <sheet name="Текущий ремонт" sheetId="1" r:id="rId1"/>
  </sheets>
  <definedNames>
    <definedName name="_xlnm.Print_Area" localSheetId="0">'Текущий ремонт'!$A$1:$J$188</definedName>
  </definedNames>
  <calcPr fullCalcOnLoad="1"/>
</workbook>
</file>

<file path=xl/sharedStrings.xml><?xml version="1.0" encoding="utf-8"?>
<sst xmlns="http://schemas.openxmlformats.org/spreadsheetml/2006/main" count="225" uniqueCount="142">
  <si>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</si>
  <si>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</si>
  <si>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</si>
  <si>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</si>
  <si>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</si>
  <si>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</si>
  <si>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</si>
  <si>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</si>
  <si>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</si>
  <si>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</si>
  <si>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</si>
  <si>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</si>
  <si>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</si>
  <si>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</si>
  <si>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</si>
  <si>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</si>
  <si>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</si>
  <si>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</si>
  <si>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</si>
  <si>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</si>
  <si>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</si>
  <si>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</si>
  <si>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 xml:space="preserve">ДОХОДЫ </t>
  </si>
  <si>
    <t xml:space="preserve">      I. по содержанию и текущему ремонту мест общего пользования жилого дома № 215 по ул. Просвещения</t>
  </si>
  <si>
    <t>вывоз крупногабаритного мусора</t>
  </si>
  <si>
    <t xml:space="preserve">РАСХОДЫ ПО ООО "ЛИДЕР УК" </t>
  </si>
  <si>
    <t>услуги ООО "РИЦ"</t>
  </si>
  <si>
    <t>прочистка дороги от снега вдоль дома и подъезд к контейнерам (погрузчиком 1 час. 25 мин.)</t>
  </si>
  <si>
    <t>эл. энергия (разница между выставленными и оплаченными показаниями)</t>
  </si>
  <si>
    <t>промывка и опрессовка системы отопления</t>
  </si>
  <si>
    <t>содержание УК</t>
  </si>
  <si>
    <t>покос травы на детской площадке, газонах</t>
  </si>
  <si>
    <t>вывоз твердых коммунальных отходов</t>
  </si>
  <si>
    <t>переходящий остаток на 2019 год</t>
  </si>
  <si>
    <t>факт недоплата, переплата      (-/+)</t>
  </si>
  <si>
    <t xml:space="preserve">                                                                                                          Отчёт за 2018 г.                                                                                                                                                                                                                                                   </t>
  </si>
  <si>
    <t>2018 г.</t>
  </si>
  <si>
    <t xml:space="preserve">переходящий долг с 2017 года                                                   </t>
  </si>
  <si>
    <t>прочистка дороги от снега вдоль дома и подъезд к контейнерам (погрузчиком 35 мин.)</t>
  </si>
  <si>
    <t xml:space="preserve">кв. № 94 - пробит куржак на крыше </t>
  </si>
  <si>
    <t>подвал (IIп.) - выведена ГВС для уборщицы лестн. клеток (шаров. кран d 15 - 2 шт., соединение - 2 шт., труба - 8м., лен, герметик)</t>
  </si>
  <si>
    <t>кв. № 94 - на крыше нарощена (удлинена) вентиляционная труба d 50 мм. - 0,5м., отвод - 1 шт.</t>
  </si>
  <si>
    <t xml:space="preserve">VIп. 3 эт. (кв. № 89) - в эл. щите замена автомата 25 А - 1 шт. </t>
  </si>
  <si>
    <t xml:space="preserve">VIIп. 4 эт. (кв. № 105) - в эл. щите замена автомата 25 А - 1 шт. </t>
  </si>
  <si>
    <t>очистка линевок на кровле от снега и наледи</t>
  </si>
  <si>
    <t>прочистка дороги от снега вдоль дома и подъезд к контейнерам (погрузчиком 1 час. 10 мин.)</t>
  </si>
  <si>
    <t>V п. (уличное освещение) - замена лампы энергосберегающей 45 Вт. - 1 шт.</t>
  </si>
  <si>
    <t>1п. подвал - прочистка выпуска, дезинфекция белизной - 3 бут.</t>
  </si>
  <si>
    <t>подвал - установлен шаров. кран d 15 - 1 шт., лен, герметик</t>
  </si>
  <si>
    <t>I п. (подвал) - ремонтые работы на стояке канализации (манжет - 1 шт., заглушка - 1 шт.)</t>
  </si>
  <si>
    <t>замена элемента питания на тепловычислителе и настроечные работы базы теплосчетчика</t>
  </si>
  <si>
    <t>удаление надписей на фасаде дома, в кол-ве - 12 шт.</t>
  </si>
  <si>
    <t xml:space="preserve">VII п. 1эт., IIIп. 2 эт. - замена эл. лампочек 40 Вт - 2 шт. </t>
  </si>
  <si>
    <r>
      <t>VII п. - ремонт кровли (технониколь - 3 м</t>
    </r>
    <r>
      <rPr>
        <sz val="9"/>
        <rFont val="Arial"/>
        <family val="2"/>
      </rPr>
      <t>², газ пропан</t>
    </r>
    <r>
      <rPr>
        <sz val="9"/>
        <rFont val="Arial Cyr"/>
        <family val="0"/>
      </rPr>
      <t xml:space="preserve">) </t>
    </r>
  </si>
  <si>
    <r>
      <t>кв. № 33 - ремонт кровли (технониколь - 1,5 м</t>
    </r>
    <r>
      <rPr>
        <sz val="9"/>
        <rFont val="Arial"/>
        <family val="2"/>
      </rPr>
      <t>², газ пропан</t>
    </r>
    <r>
      <rPr>
        <sz val="9"/>
        <rFont val="Arial Cyr"/>
        <family val="0"/>
      </rPr>
      <t xml:space="preserve">) </t>
    </r>
  </si>
  <si>
    <t>изготовление и установка металлических дверей, неутепленных, одностворчатых с замком в подвал - 7 шт.</t>
  </si>
  <si>
    <t>кв. № 97 - замена стояка канализационного в туалете</t>
  </si>
  <si>
    <t>кв. № 35 - прочистка вентиляции - 2 шт.</t>
  </si>
  <si>
    <t>I-VIIп. - монтаж досок объявлений - 7 шт.</t>
  </si>
  <si>
    <t>кровля - изготовление и установка люков - 5 шт. на чердак</t>
  </si>
  <si>
    <t>кв. № 33 - вызов в выходной день (рем. кровли - технониколь - 2 м², газ пропан)</t>
  </si>
  <si>
    <t>VIIп. - замена замка - 1 шт. на дверь в подвал</t>
  </si>
  <si>
    <t>I-VIIп. - монтаж табличек на козырек в подъезде - 7 шт.</t>
  </si>
  <si>
    <t>подвал (IV - V п.) - замена дисковых затворов d 80 мм. - 2 шт.</t>
  </si>
  <si>
    <t xml:space="preserve">грейдирование дороги 1 час. </t>
  </si>
  <si>
    <t>подвал (Iп. ) - на канализационном стояке ремонтные работы</t>
  </si>
  <si>
    <t>IV п. - 3эт. - замена эл. лампочки 40 Вт. - 1 шт.</t>
  </si>
  <si>
    <t>заказ реестра собственников</t>
  </si>
  <si>
    <t>I п. - тамбур, 4 эт. - замена эл. лампочки 40 Вт. - 2 шт.</t>
  </si>
  <si>
    <t xml:space="preserve">IIп. - замена замка - 1 шт. на чердак </t>
  </si>
  <si>
    <t>уличное освещение II п. - замена лампы энергосберегающей 45 Вт. - 1 шт., фотореле - 1 шт.</t>
  </si>
  <si>
    <t>VI п. 1 эт. - в межэтажном эл. щите замена автомата 25 А - 1 шт.</t>
  </si>
  <si>
    <t xml:space="preserve">IVп. 1 эт.- замена ТСК - 1 шт,  эл. лампочка 40Вт - 1шт. </t>
  </si>
  <si>
    <t>кв. № 91 - вызов аварийной службы</t>
  </si>
  <si>
    <t>кв. № 81 - вызов аварийной службы</t>
  </si>
  <si>
    <t xml:space="preserve">подвал (кв. № 63) - ремонтные работы на стояке отопления (соединение d 20*1/2 - 1 шт.) </t>
  </si>
  <si>
    <t xml:space="preserve">VIIп. - ремонт крыльца   </t>
  </si>
  <si>
    <t>VI-VII п. - закрыты отдушины монтажная пена - 1/3 бал.</t>
  </si>
  <si>
    <t xml:space="preserve">VIIп. тамбур - замена  эл. лампочка 40Вт - 1шт. </t>
  </si>
  <si>
    <t xml:space="preserve">VIIп. - укреплена урна   </t>
  </si>
  <si>
    <t>прочистка дороги от снега вдоль дома и подъезд к контейнерам (погрузчиком 3 час. 35 мин.)</t>
  </si>
  <si>
    <t xml:space="preserve">I п. 4 эт. , IIIп. 1, 3 эт.  - замена эл. лампочек 40Вт - 3 шт. </t>
  </si>
  <si>
    <t xml:space="preserve">VIп. - замена замка - 1 шт. на чердак </t>
  </si>
  <si>
    <t>прочистка куржака -19 шт. на крыше</t>
  </si>
  <si>
    <t>кв. № 49 - закрыта вентиляционная труба на крыше</t>
  </si>
  <si>
    <t>кв. № 30 - вызов в выходной день (прочистка куржака на крыше)</t>
  </si>
  <si>
    <t xml:space="preserve">IIIп. 2 эт.  - замена эл. лампочки 40Вт - 1 шт. </t>
  </si>
  <si>
    <t xml:space="preserve">кв. № 30 - вызов после 18 час. </t>
  </si>
  <si>
    <t xml:space="preserve">VII п. 1 эт. (кв. № 97) - ревизия межэтажного эл. щита (замена автомата 25 А - 5 шт., 16А - 3 шт.) </t>
  </si>
  <si>
    <t xml:space="preserve">кв. № 41 - вызов аварийной службы </t>
  </si>
  <si>
    <t xml:space="preserve">Iп. 2эт., VIп. 4 эт. - замена ТСК - 1 шт., эл. лампочек 40 Вт - 2 шт. </t>
  </si>
  <si>
    <t>подвал (кв. № 68) - на стояке ГВС замена шар. крана d 15 - 1 шт., лен, герметик</t>
  </si>
  <si>
    <t xml:space="preserve">Iп. 2эт.; III п. 4 эт., тамбур; V, VIIп. тамбур - замена ТСК - 1 шт., эл. лампочек 40 Вт - 4 шт. </t>
  </si>
  <si>
    <t xml:space="preserve">IV п. 1эт., IIIп. тамбур - замена ТСК - 1 шт., эл. лампочек 40 Вт - 2 шт. </t>
  </si>
  <si>
    <t xml:space="preserve">IIп. тамбур, IV п. 1 эт., VIIп. 3 эт. - замена ТСК - 1 шт., эл. лампочек 40 Вт - 3 шт. </t>
  </si>
  <si>
    <r>
      <t>VIIп. (кв. № 109) - вызов в выходной день (рем. кровли  технониколь - 2 м</t>
    </r>
    <r>
      <rPr>
        <sz val="9"/>
        <rFont val="Arial"/>
        <family val="2"/>
      </rPr>
      <t>²</t>
    </r>
    <r>
      <rPr>
        <sz val="9"/>
        <rFont val="Arial Cyr"/>
        <family val="0"/>
      </rPr>
      <t>, газ пропан)</t>
    </r>
  </si>
  <si>
    <r>
      <t>расход горячей воды на промывку системы отопления - 54,756 м</t>
    </r>
    <r>
      <rPr>
        <sz val="9"/>
        <rFont val="Arial"/>
        <family val="2"/>
      </rPr>
      <t>³</t>
    </r>
  </si>
  <si>
    <t>II п. 2,3,5 эт., V п. - 1,2 эт., VIIп. 5 эт. - замена эл. ламп. 40 Вт. - 6 шт.</t>
  </si>
  <si>
    <r>
      <t xml:space="preserve">                                                    </t>
    </r>
    <r>
      <rPr>
        <b/>
        <sz val="10"/>
        <rFont val="Arial Cyr"/>
        <family val="0"/>
      </rPr>
      <t xml:space="preserve">Итого: </t>
    </r>
  </si>
  <si>
    <t>переходящий остаток на 2020 год</t>
  </si>
  <si>
    <t xml:space="preserve"> 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</si>
  <si>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>2019 г.</t>
  </si>
  <si>
    <t xml:space="preserve">переходящий остаток с 2018 года                                                   </t>
  </si>
  <si>
    <t xml:space="preserve">IVп. 4 эт. - замена эл. лампочки 40 Вт - 1 шт. </t>
  </si>
  <si>
    <t xml:space="preserve">Iп. подвал - замена замка - 1 шт. </t>
  </si>
  <si>
    <t>VIп., уличное освещение - замена энергосберегающей лампы 45 Вт. - 1 шт.</t>
  </si>
  <si>
    <t>кв. № 4 - вызов аварийной службы</t>
  </si>
  <si>
    <t xml:space="preserve">Iп. тамбур; IIIп. 3 эт. - замена эл. лампочки 40 Вт - 2 шт. </t>
  </si>
  <si>
    <t>кв. № 77 - демонтаж участка трубы на крыше, монтаж обратного клапана - 1 шт. и манжеты d 100 мм. - 1 шт. в чердаке</t>
  </si>
  <si>
    <t>кв. № 19 - демонтаж участка трубы на крыше, монтаж обратного клапана - 1 шт. и манжеты d 100 мм. - 1 шт. в чердаке</t>
  </si>
  <si>
    <t>кв. № 67 - ремонтные работы в подвале</t>
  </si>
  <si>
    <t>прочистка дороги от снега вдоль дома и подъезд к контейнерам (погрузчиком 1 час. 15 мин.)</t>
  </si>
  <si>
    <t xml:space="preserve">Vп. 5 эт. - замена эл. лампочки 40 Вт - 1 шт. </t>
  </si>
  <si>
    <t xml:space="preserve">II п. 3 эт. - замена эл. патрона - 1 шт., эл. лампочки 40 Вт - 1 шт. </t>
  </si>
  <si>
    <t>ремонт малых архитектурных форм на детской площадке</t>
  </si>
  <si>
    <t xml:space="preserve">Vп. 4 эт. - замена эл. лампочки 40 Вт - 1 шт. </t>
  </si>
  <si>
    <t xml:space="preserve">I, II п. - демонтаж бордюры </t>
  </si>
  <si>
    <t xml:space="preserve">VI, VII п. - сделан дренаж за стоянкой </t>
  </si>
  <si>
    <t xml:space="preserve">II п. 1 эт. - замена эл. лампочки 40 Вт - 1 шт. </t>
  </si>
  <si>
    <t>поверка ОДПУ ХВС</t>
  </si>
  <si>
    <t>окраска контейнеров - 2 шт.</t>
  </si>
  <si>
    <t>VI п. - ремонтные работы в подвале</t>
  </si>
  <si>
    <t xml:space="preserve">Vп. 1 эт. - замена эл. лампочки 40 Вт - 1 шт. </t>
  </si>
  <si>
    <t>II п. -  монтаж лавочки - 1 шт.</t>
  </si>
  <si>
    <t xml:space="preserve">I, VII п.подвал (узел управления) - замена дисковых затворов d 80 мм. - 2 шт. , сварочные работы  </t>
  </si>
  <si>
    <t>вызов в выходной день</t>
  </si>
  <si>
    <t xml:space="preserve">IIп. 3 эт.- замена ТСК - 1 шт,  эл. лампочка 40Вт - 1шт. </t>
  </si>
  <si>
    <t>IV п. подвал - на стояке отопления замена соединения d 15 мм. - 1 шт.</t>
  </si>
  <si>
    <t>монтаж прибора ОДПУ отопления и ГВС после очередной поверки (ИП Ушаков)</t>
  </si>
  <si>
    <t>кв. № 33, 50 - частичный ремонт кровли (т/николь - 7 м², газ пропан)</t>
  </si>
  <si>
    <t xml:space="preserve">Iп. 3 эт. - замена  эл. лампочка 40Вт - 1шт. </t>
  </si>
  <si>
    <t xml:space="preserve">кв. № 82,85 - частичная замена стояка отопления </t>
  </si>
  <si>
    <t xml:space="preserve">VIIп. (подвал) - монтаж ОДПУ ХВС   </t>
  </si>
  <si>
    <t>кв. № 90, 93 - частичная замена стояка отопления на кухне</t>
  </si>
  <si>
    <t>кв. № 47, 50 - частичная замена стояка отопления на кухне</t>
  </si>
  <si>
    <t>кв. № 33 - вызов на работу после 17 час. - 2 раза</t>
  </si>
  <si>
    <t>VIIп. - входная дверь запенена монтажной пеной - 1/3 бал.</t>
  </si>
  <si>
    <t xml:space="preserve">IIIп. 2 эт., тамбур, VII п. 3 эт. - замена  эл. лампочка 40Вт - 3шт. </t>
  </si>
  <si>
    <r>
      <t>расход горячей воды на промывку системы отопления - 63,882 м</t>
    </r>
    <r>
      <rPr>
        <sz val="9"/>
        <rFont val="Arial"/>
        <family val="2"/>
      </rPr>
      <t>³</t>
    </r>
  </si>
  <si>
    <t>кв. № 55 - вызов после работы</t>
  </si>
  <si>
    <t>монтаж аншлага на фасад дома</t>
  </si>
  <si>
    <t>прочистка дороги от снега вдоль дома и подъезд к контейнерам (погрузчиком 15 мин.)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</si>
</sst>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\г\."/>
    <numFmt numFmtId="177" formatCode="0.0"/>
  </numFmts>
  <fonts count="6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b/>
      <sz val="8"/>
      <color indexed="36"/>
      <name val="Arial Cyr"/>
      <family val="0"/>
    </font>
    <font>
      <sz val="8"/>
      <color indexed="36"/>
      <name val="Arial Cyr"/>
      <family val="0"/>
    </font>
    <font>
      <sz val="10"/>
      <color indexed="36"/>
      <name val="Arial Cyr"/>
      <family val="0"/>
    </font>
    <font>
      <sz val="9"/>
      <color indexed="3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  <font>
      <b/>
      <sz val="8"/>
      <color rgb="FF7030A0"/>
      <name val="Arial Cyr"/>
      <family val="0"/>
    </font>
    <font>
      <sz val="8"/>
      <color rgb="FF7030A0"/>
      <name val="Arial Cyr"/>
      <family val="0"/>
    </font>
    <font>
      <sz val="10"/>
      <color rgb="FF7030A0"/>
      <name val="Arial Cyr"/>
      <family val="0"/>
    </font>
    <font>
      <sz val="9"/>
      <color rgb="FF7030A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 horizontal="left" vertical="top"/>
      <protection/>
    </xf>
    <xf numFmtId="0" fontId="41" fillId="0" borderId="0">
      <alignment horizontal="left" vertical="top"/>
      <protection/>
    </xf>
    <xf numFmtId="0" fontId="42" fillId="0" borderId="0">
      <alignment horizontal="right" vertical="top"/>
      <protection/>
    </xf>
    <xf numFmtId="0" fontId="41" fillId="0" borderId="0">
      <alignment horizontal="right" vertical="top"/>
      <protection/>
    </xf>
    <xf numFmtId="0" fontId="42" fillId="0" borderId="0">
      <alignment horizontal="right" vertical="top"/>
      <protection/>
    </xf>
    <xf numFmtId="0" fontId="40" fillId="0" borderId="0">
      <alignment horizontal="left" vertical="top"/>
      <protection/>
    </xf>
    <xf numFmtId="0" fontId="41" fillId="0" borderId="0">
      <alignment horizontal="center" vertical="center"/>
      <protection/>
    </xf>
    <xf numFmtId="0" fontId="41" fillId="0" borderId="0">
      <alignment horizontal="center" vertical="top"/>
      <protection/>
    </xf>
    <xf numFmtId="0" fontId="41" fillId="0" borderId="0">
      <alignment horizontal="center" vertical="top"/>
      <protection/>
    </xf>
    <xf numFmtId="0" fontId="43" fillId="0" borderId="0">
      <alignment horizontal="left" vertical="top"/>
      <protection/>
    </xf>
    <xf numFmtId="0" fontId="41" fillId="0" borderId="0">
      <alignment horizontal="left" vertical="top"/>
      <protection/>
    </xf>
    <xf numFmtId="0" fontId="41" fillId="0" borderId="0">
      <alignment horizontal="right" vertical="top"/>
      <protection/>
    </xf>
    <xf numFmtId="0" fontId="44" fillId="0" borderId="0">
      <alignment horizontal="left" vertical="top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8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2" fontId="5" fillId="0" borderId="20" xfId="0" applyNumberFormat="1" applyFont="1" applyBorder="1" applyAlignment="1">
      <alignment/>
    </xf>
    <xf numFmtId="0" fontId="4" fillId="0" borderId="21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right" vertical="center"/>
    </xf>
    <xf numFmtId="0" fontId="4" fillId="34" borderId="16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right" vertical="center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2" fontId="5" fillId="0" borderId="20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2" fontId="4" fillId="0" borderId="18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0" fontId="4" fillId="34" borderId="19" xfId="0" applyFont="1" applyFill="1" applyBorder="1" applyAlignment="1">
      <alignment horizontal="right" vertical="center"/>
    </xf>
    <xf numFmtId="2" fontId="5" fillId="0" borderId="31" xfId="0" applyNumberFormat="1" applyFont="1" applyBorder="1" applyAlignment="1">
      <alignment horizontal="center"/>
    </xf>
    <xf numFmtId="0" fontId="4" fillId="34" borderId="16" xfId="0" applyFont="1" applyFill="1" applyBorder="1" applyAlignment="1">
      <alignment horizontal="right" vertical="center"/>
    </xf>
    <xf numFmtId="0" fontId="4" fillId="0" borderId="30" xfId="0" applyFont="1" applyBorder="1" applyAlignment="1">
      <alignment horizontal="left" vertical="center" wrapText="1"/>
    </xf>
    <xf numFmtId="2" fontId="4" fillId="0" borderId="33" xfId="0" applyNumberFormat="1" applyFont="1" applyBorder="1" applyAlignment="1">
      <alignment vertical="center"/>
    </xf>
    <xf numFmtId="2" fontId="5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34" borderId="37" xfId="0" applyFont="1" applyFill="1" applyBorder="1" applyAlignment="1">
      <alignment horizontal="left" vertical="center" wrapText="1"/>
    </xf>
    <xf numFmtId="0" fontId="4" fillId="0" borderId="18" xfId="0" applyNumberFormat="1" applyFont="1" applyBorder="1" applyAlignment="1">
      <alignment vertic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34" borderId="18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0" borderId="37" xfId="0" applyFont="1" applyBorder="1" applyAlignment="1">
      <alignment horizontal="left" wrapText="1"/>
    </xf>
    <xf numFmtId="0" fontId="4" fillId="34" borderId="34" xfId="0" applyFont="1" applyFill="1" applyBorder="1" applyAlignment="1">
      <alignment horizontal="right" vertical="center"/>
    </xf>
    <xf numFmtId="0" fontId="4" fillId="0" borderId="40" xfId="0" applyFont="1" applyBorder="1" applyAlignment="1">
      <alignment horizontal="left" wrapText="1"/>
    </xf>
    <xf numFmtId="2" fontId="1" fillId="33" borderId="10" xfId="0" applyNumberFormat="1" applyFont="1" applyFill="1" applyBorder="1" applyAlignment="1">
      <alignment horizontal="center" vertical="center"/>
    </xf>
    <xf numFmtId="2" fontId="62" fillId="0" borderId="41" xfId="0" applyNumberFormat="1" applyFont="1" applyBorder="1" applyAlignment="1">
      <alignment/>
    </xf>
    <xf numFmtId="2" fontId="62" fillId="0" borderId="42" xfId="0" applyNumberFormat="1" applyFont="1" applyBorder="1" applyAlignment="1">
      <alignment horizontal="center"/>
    </xf>
    <xf numFmtId="2" fontId="62" fillId="0" borderId="42" xfId="0" applyNumberFormat="1" applyFont="1" applyBorder="1" applyAlignment="1">
      <alignment horizontal="right"/>
    </xf>
    <xf numFmtId="2" fontId="62" fillId="0" borderId="41" xfId="0" applyNumberFormat="1" applyFont="1" applyBorder="1" applyAlignment="1">
      <alignment horizontal="right"/>
    </xf>
    <xf numFmtId="2" fontId="62" fillId="0" borderId="43" xfId="0" applyNumberFormat="1" applyFont="1" applyBorder="1" applyAlignment="1">
      <alignment horizontal="center"/>
    </xf>
    <xf numFmtId="2" fontId="62" fillId="0" borderId="44" xfId="0" applyNumberFormat="1" applyFont="1" applyBorder="1" applyAlignment="1">
      <alignment/>
    </xf>
    <xf numFmtId="2" fontId="62" fillId="0" borderId="0" xfId="0" applyNumberFormat="1" applyFont="1" applyBorder="1" applyAlignment="1">
      <alignment horizontal="center"/>
    </xf>
    <xf numFmtId="2" fontId="62" fillId="0" borderId="0" xfId="0" applyNumberFormat="1" applyFont="1" applyBorder="1" applyAlignment="1">
      <alignment horizontal="right"/>
    </xf>
    <xf numFmtId="2" fontId="62" fillId="0" borderId="44" xfId="0" applyNumberFormat="1" applyFont="1" applyBorder="1" applyAlignment="1">
      <alignment horizontal="right"/>
    </xf>
    <xf numFmtId="2" fontId="62" fillId="0" borderId="45" xfId="0" applyNumberFormat="1" applyFont="1" applyBorder="1" applyAlignment="1">
      <alignment horizontal="center"/>
    </xf>
    <xf numFmtId="2" fontId="62" fillId="0" borderId="44" xfId="0" applyNumberFormat="1" applyFont="1" applyBorder="1" applyAlignment="1">
      <alignment horizontal="center"/>
    </xf>
    <xf numFmtId="2" fontId="62" fillId="0" borderId="46" xfId="0" applyNumberFormat="1" applyFont="1" applyBorder="1" applyAlignment="1">
      <alignment horizontal="center"/>
    </xf>
    <xf numFmtId="2" fontId="62" fillId="0" borderId="40" xfId="0" applyNumberFormat="1" applyFont="1" applyBorder="1" applyAlignment="1">
      <alignment horizontal="center"/>
    </xf>
    <xf numFmtId="2" fontId="62" fillId="0" borderId="47" xfId="0" applyNumberFormat="1" applyFont="1" applyBorder="1" applyAlignment="1">
      <alignment horizontal="center"/>
    </xf>
    <xf numFmtId="2" fontId="62" fillId="0" borderId="43" xfId="0" applyNumberFormat="1" applyFont="1" applyBorder="1" applyAlignment="1">
      <alignment horizontal="right"/>
    </xf>
    <xf numFmtId="2" fontId="62" fillId="0" borderId="45" xfId="0" applyNumberFormat="1" applyFont="1" applyBorder="1" applyAlignment="1">
      <alignment horizontal="right"/>
    </xf>
    <xf numFmtId="2" fontId="63" fillId="0" borderId="44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/>
    </xf>
    <xf numFmtId="2" fontId="63" fillId="0" borderId="45" xfId="0" applyNumberFormat="1" applyFont="1" applyBorder="1" applyAlignment="1">
      <alignment horizontal="center"/>
    </xf>
    <xf numFmtId="2" fontId="63" fillId="0" borderId="44" xfId="0" applyNumberFormat="1" applyFont="1" applyBorder="1" applyAlignment="1">
      <alignment horizontal="right"/>
    </xf>
    <xf numFmtId="2" fontId="63" fillId="0" borderId="0" xfId="0" applyNumberFormat="1" applyFont="1" applyBorder="1" applyAlignment="1">
      <alignment horizontal="right"/>
    </xf>
    <xf numFmtId="2" fontId="63" fillId="0" borderId="45" xfId="0" applyNumberFormat="1" applyFont="1" applyBorder="1" applyAlignment="1">
      <alignment horizontal="right"/>
    </xf>
    <xf numFmtId="0" fontId="63" fillId="0" borderId="44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63" fillId="0" borderId="45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2" fillId="0" borderId="45" xfId="0" applyFont="1" applyBorder="1" applyAlignment="1">
      <alignment horizontal="right"/>
    </xf>
    <xf numFmtId="0" fontId="63" fillId="0" borderId="46" xfId="0" applyFont="1" applyBorder="1" applyAlignment="1">
      <alignment horizontal="right"/>
    </xf>
    <xf numFmtId="0" fontId="63" fillId="0" borderId="40" xfId="0" applyFont="1" applyBorder="1" applyAlignment="1">
      <alignment horizontal="right"/>
    </xf>
    <xf numFmtId="0" fontId="63" fillId="0" borderId="47" xfId="0" applyFont="1" applyBorder="1" applyAlignment="1">
      <alignment horizontal="right"/>
    </xf>
    <xf numFmtId="0" fontId="62" fillId="0" borderId="40" xfId="0" applyFont="1" applyBorder="1" applyAlignment="1">
      <alignment horizontal="right"/>
    </xf>
    <xf numFmtId="0" fontId="62" fillId="0" borderId="47" xfId="0" applyFont="1" applyBorder="1" applyAlignment="1">
      <alignment horizontal="right"/>
    </xf>
    <xf numFmtId="49" fontId="62" fillId="0" borderId="38" xfId="0" applyNumberFormat="1" applyFont="1" applyBorder="1" applyAlignment="1">
      <alignment horizontal="left"/>
    </xf>
    <xf numFmtId="0" fontId="62" fillId="0" borderId="33" xfId="0" applyFont="1" applyBorder="1" applyAlignment="1">
      <alignment horizontal="center" vertical="center"/>
    </xf>
    <xf numFmtId="0" fontId="64" fillId="0" borderId="48" xfId="0" applyFont="1" applyBorder="1" applyAlignment="1">
      <alignment/>
    </xf>
    <xf numFmtId="0" fontId="64" fillId="0" borderId="49" xfId="0" applyFont="1" applyBorder="1" applyAlignment="1">
      <alignment/>
    </xf>
    <xf numFmtId="0" fontId="64" fillId="0" borderId="50" xfId="0" applyFont="1" applyBorder="1" applyAlignment="1">
      <alignment/>
    </xf>
    <xf numFmtId="0" fontId="65" fillId="0" borderId="51" xfId="0" applyFont="1" applyBorder="1" applyAlignment="1">
      <alignment/>
    </xf>
    <xf numFmtId="0" fontId="65" fillId="0" borderId="52" xfId="0" applyFont="1" applyBorder="1" applyAlignment="1">
      <alignment/>
    </xf>
    <xf numFmtId="0" fontId="65" fillId="0" borderId="53" xfId="0" applyFont="1" applyBorder="1" applyAlignment="1">
      <alignment/>
    </xf>
    <xf numFmtId="0" fontId="65" fillId="0" borderId="0" xfId="0" applyFont="1" applyAlignment="1">
      <alignment/>
    </xf>
    <xf numFmtId="0" fontId="4" fillId="0" borderId="16" xfId="0" applyNumberFormat="1" applyFont="1" applyBorder="1" applyAlignment="1">
      <alignment vertical="center"/>
    </xf>
    <xf numFmtId="2" fontId="62" fillId="0" borderId="45" xfId="0" applyNumberFormat="1" applyFont="1" applyBorder="1" applyAlignment="1">
      <alignment horizontal="center"/>
    </xf>
    <xf numFmtId="2" fontId="62" fillId="0" borderId="0" xfId="0" applyNumberFormat="1" applyFont="1" applyBorder="1" applyAlignment="1">
      <alignment horizontal="center"/>
    </xf>
    <xf numFmtId="2" fontId="62" fillId="0" borderId="44" xfId="0" applyNumberFormat="1" applyFont="1" applyBorder="1" applyAlignment="1">
      <alignment horizontal="center"/>
    </xf>
    <xf numFmtId="2" fontId="62" fillId="0" borderId="0" xfId="0" applyNumberFormat="1" applyFont="1" applyBorder="1" applyAlignment="1">
      <alignment horizontal="right"/>
    </xf>
    <xf numFmtId="2" fontId="62" fillId="0" borderId="45" xfId="0" applyNumberFormat="1" applyFont="1" applyBorder="1" applyAlignment="1">
      <alignment horizontal="center"/>
    </xf>
    <xf numFmtId="2" fontId="62" fillId="0" borderId="0" xfId="0" applyNumberFormat="1" applyFont="1" applyBorder="1" applyAlignment="1">
      <alignment horizontal="center"/>
    </xf>
    <xf numFmtId="2" fontId="62" fillId="0" borderId="44" xfId="0" applyNumberFormat="1" applyFont="1" applyBorder="1" applyAlignment="1">
      <alignment horizontal="center"/>
    </xf>
    <xf numFmtId="2" fontId="62" fillId="0" borderId="0" xfId="0" applyNumberFormat="1" applyFont="1" applyBorder="1" applyAlignment="1">
      <alignment horizontal="right"/>
    </xf>
    <xf numFmtId="2" fontId="62" fillId="0" borderId="45" xfId="0" applyNumberFormat="1" applyFont="1" applyBorder="1" applyAlignment="1">
      <alignment horizontal="center"/>
    </xf>
    <xf numFmtId="2" fontId="62" fillId="0" borderId="0" xfId="0" applyNumberFormat="1" applyFont="1" applyBorder="1" applyAlignment="1">
      <alignment horizontal="center"/>
    </xf>
    <xf numFmtId="2" fontId="62" fillId="0" borderId="45" xfId="0" applyNumberFormat="1" applyFont="1" applyBorder="1" applyAlignment="1">
      <alignment horizontal="center"/>
    </xf>
    <xf numFmtId="2" fontId="62" fillId="0" borderId="0" xfId="0" applyNumberFormat="1" applyFont="1" applyBorder="1" applyAlignment="1">
      <alignment horizontal="center"/>
    </xf>
    <xf numFmtId="2" fontId="62" fillId="0" borderId="44" xfId="0" applyNumberFormat="1" applyFont="1" applyBorder="1" applyAlignment="1">
      <alignment horizontal="center"/>
    </xf>
    <xf numFmtId="0" fontId="4" fillId="34" borderId="18" xfId="0" applyNumberFormat="1" applyFont="1" applyFill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2" fontId="62" fillId="0" borderId="44" xfId="0" applyNumberFormat="1" applyFont="1" applyBorder="1" applyAlignment="1">
      <alignment/>
    </xf>
    <xf numFmtId="2" fontId="62" fillId="0" borderId="0" xfId="0" applyNumberFormat="1" applyFont="1" applyBorder="1" applyAlignment="1">
      <alignment horizontal="right"/>
    </xf>
    <xf numFmtId="2" fontId="62" fillId="0" borderId="45" xfId="0" applyNumberFormat="1" applyFont="1" applyBorder="1" applyAlignment="1">
      <alignment horizontal="right"/>
    </xf>
    <xf numFmtId="2" fontId="62" fillId="0" borderId="44" xfId="0" applyNumberFormat="1" applyFont="1" applyBorder="1" applyAlignment="1">
      <alignment horizontal="right"/>
    </xf>
    <xf numFmtId="2" fontId="62" fillId="0" borderId="0" xfId="0" applyNumberFormat="1" applyFont="1" applyBorder="1" applyAlignment="1">
      <alignment horizontal="right"/>
    </xf>
    <xf numFmtId="2" fontId="62" fillId="0" borderId="45" xfId="0" applyNumberFormat="1" applyFont="1" applyBorder="1" applyAlignment="1">
      <alignment horizontal="right"/>
    </xf>
    <xf numFmtId="2" fontId="63" fillId="0" borderId="0" xfId="0" applyNumberFormat="1" applyFont="1" applyBorder="1" applyAlignment="1">
      <alignment horizontal="right"/>
    </xf>
    <xf numFmtId="2" fontId="63" fillId="0" borderId="44" xfId="0" applyNumberFormat="1" applyFont="1" applyBorder="1" applyAlignment="1">
      <alignment horizontal="right"/>
    </xf>
    <xf numFmtId="2" fontId="63" fillId="0" borderId="45" xfId="0" applyNumberFormat="1" applyFont="1" applyBorder="1" applyAlignment="1">
      <alignment horizontal="right"/>
    </xf>
    <xf numFmtId="1" fontId="4" fillId="34" borderId="16" xfId="0" applyNumberFormat="1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left" wrapText="1"/>
    </xf>
    <xf numFmtId="2" fontId="62" fillId="0" borderId="0" xfId="0" applyNumberFormat="1" applyFont="1" applyBorder="1" applyAlignment="1">
      <alignment/>
    </xf>
    <xf numFmtId="2" fontId="5" fillId="0" borderId="28" xfId="0" applyNumberFormat="1" applyFont="1" applyBorder="1" applyAlignment="1">
      <alignment horizontal="right"/>
    </xf>
    <xf numFmtId="0" fontId="8" fillId="0" borderId="32" xfId="37" applyNumberFormat="1" applyFont="1" applyBorder="1" applyAlignment="1" quotePrefix="1">
      <alignment horizontal="right" vertical="top" wrapText="1"/>
      <protection/>
    </xf>
    <xf numFmtId="0" fontId="8" fillId="0" borderId="25" xfId="37" applyFont="1" applyBorder="1" applyAlignment="1" quotePrefix="1">
      <alignment horizontal="right" vertical="center" wrapText="1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2" fontId="4" fillId="0" borderId="16" xfId="0" applyNumberFormat="1" applyFont="1" applyBorder="1" applyAlignment="1">
      <alignment vertical="center"/>
    </xf>
    <xf numFmtId="0" fontId="4" fillId="0" borderId="46" xfId="0" applyFont="1" applyBorder="1" applyAlignment="1">
      <alignment/>
    </xf>
    <xf numFmtId="49" fontId="0" fillId="0" borderId="54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vertical="center"/>
    </xf>
    <xf numFmtId="2" fontId="62" fillId="0" borderId="4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 wrapText="1"/>
    </xf>
    <xf numFmtId="0" fontId="4" fillId="34" borderId="13" xfId="0" applyFont="1" applyFill="1" applyBorder="1" applyAlignment="1">
      <alignment horizontal="right" vertical="center"/>
    </xf>
    <xf numFmtId="0" fontId="4" fillId="34" borderId="10" xfId="0" applyNumberFormat="1" applyFont="1" applyFill="1" applyBorder="1" applyAlignment="1">
      <alignment vertical="center"/>
    </xf>
    <xf numFmtId="0" fontId="66" fillId="0" borderId="14" xfId="0" applyFont="1" applyBorder="1" applyAlignment="1">
      <alignment/>
    </xf>
    <xf numFmtId="0" fontId="66" fillId="0" borderId="15" xfId="0" applyFont="1" applyBorder="1" applyAlignment="1">
      <alignment/>
    </xf>
    <xf numFmtId="2" fontId="62" fillId="0" borderId="24" xfId="0" applyNumberFormat="1" applyFont="1" applyBorder="1" applyAlignment="1">
      <alignment horizontal="center"/>
    </xf>
    <xf numFmtId="0" fontId="64" fillId="0" borderId="12" xfId="0" applyFont="1" applyBorder="1" applyAlignment="1">
      <alignment horizontal="center" vertical="center" wrapText="1"/>
    </xf>
    <xf numFmtId="0" fontId="66" fillId="0" borderId="46" xfId="0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/>
    </xf>
    <xf numFmtId="2" fontId="7" fillId="34" borderId="33" xfId="0" applyNumberFormat="1" applyFont="1" applyFill="1" applyBorder="1" applyAlignment="1">
      <alignment horizontal="right" vertical="center" wrapText="1"/>
    </xf>
    <xf numFmtId="0" fontId="4" fillId="34" borderId="33" xfId="0" applyFont="1" applyFill="1" applyBorder="1" applyAlignment="1">
      <alignment horizontal="left" wrapText="1"/>
    </xf>
    <xf numFmtId="2" fontId="7" fillId="34" borderId="0" xfId="0" applyNumberFormat="1" applyFont="1" applyFill="1" applyBorder="1" applyAlignment="1">
      <alignment horizontal="right" vertical="center" wrapText="1"/>
    </xf>
    <xf numFmtId="0" fontId="4" fillId="34" borderId="18" xfId="0" applyFont="1" applyFill="1" applyBorder="1" applyAlignment="1">
      <alignment horizontal="left" vertical="center" wrapText="1"/>
    </xf>
    <xf numFmtId="2" fontId="4" fillId="34" borderId="18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34" borderId="16" xfId="0" applyNumberFormat="1" applyFont="1" applyFill="1" applyBorder="1" applyAlignment="1">
      <alignment vertical="center"/>
    </xf>
    <xf numFmtId="0" fontId="1" fillId="36" borderId="11" xfId="0" applyFont="1" applyFill="1" applyBorder="1" applyAlignment="1">
      <alignment vertical="center" wrapText="1"/>
    </xf>
    <xf numFmtId="2" fontId="1" fillId="36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2" fillId="0" borderId="4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35" borderId="14" xfId="0" applyFont="1" applyFill="1" applyBorder="1" applyAlignment="1">
      <alignment wrapText="1"/>
    </xf>
    <xf numFmtId="0" fontId="0" fillId="35" borderId="15" xfId="0" applyFont="1" applyFill="1" applyBorder="1" applyAlignment="1">
      <alignment wrapText="1"/>
    </xf>
    <xf numFmtId="0" fontId="0" fillId="35" borderId="55" xfId="0" applyFont="1" applyFill="1" applyBorder="1" applyAlignment="1">
      <alignment wrapText="1"/>
    </xf>
    <xf numFmtId="0" fontId="64" fillId="0" borderId="13" xfId="0" applyFont="1" applyBorder="1" applyAlignment="1">
      <alignment wrapText="1"/>
    </xf>
    <xf numFmtId="0" fontId="64" fillId="0" borderId="12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66" fillId="0" borderId="14" xfId="0" applyFont="1" applyBorder="1" applyAlignment="1">
      <alignment wrapText="1"/>
    </xf>
    <xf numFmtId="0" fontId="66" fillId="0" borderId="15" xfId="0" applyFont="1" applyBorder="1" applyAlignment="1">
      <alignment wrapText="1"/>
    </xf>
    <xf numFmtId="0" fontId="66" fillId="0" borderId="55" xfId="0" applyFont="1" applyBorder="1" applyAlignment="1">
      <alignment wrapText="1"/>
    </xf>
    <xf numFmtId="0" fontId="4" fillId="34" borderId="19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65" fillId="35" borderId="14" xfId="0" applyFont="1" applyFill="1" applyBorder="1" applyAlignment="1">
      <alignment wrapText="1"/>
    </xf>
    <xf numFmtId="0" fontId="65" fillId="35" borderId="15" xfId="0" applyFont="1" applyFill="1" applyBorder="1" applyAlignment="1">
      <alignment wrapText="1"/>
    </xf>
    <xf numFmtId="0" fontId="65" fillId="35" borderId="55" xfId="0" applyFont="1" applyFill="1" applyBorder="1" applyAlignment="1">
      <alignment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view="pageBreakPreview" zoomScale="112" zoomScaleSheetLayoutView="112" zoomScalePageLayoutView="0" workbookViewId="0" topLeftCell="A166">
      <selection activeCell="K113" sqref="K113"/>
    </sheetView>
  </sheetViews>
  <sheetFormatPr defaultColWidth="9.00390625" defaultRowHeight="12.75"/>
  <cols>
    <col min="1" max="1" width="13.125" style="0" customWidth="1"/>
    <col min="2" max="2" width="11.25390625" style="0" customWidth="1"/>
    <col min="3" max="3" width="10.00390625" style="0" customWidth="1"/>
    <col min="4" max="4" width="6.875" style="0" customWidth="1"/>
    <col min="5" max="6" width="11.00390625" style="0" customWidth="1"/>
    <col min="7" max="7" width="9.375" style="0" customWidth="1"/>
    <col min="8" max="8" width="9.75390625" style="0" customWidth="1"/>
    <col min="9" max="9" width="54.625" style="0" customWidth="1"/>
    <col min="10" max="10" width="10.625" style="0" customWidth="1"/>
    <col min="11" max="11" width="12.625" style="0" customWidth="1"/>
    <col min="12" max="12" width="9.00390625" style="0" customWidth="1"/>
  </cols>
  <sheetData>
    <row r="1" spans="1:10" ht="15.7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6.5" thickBot="1">
      <c r="A2" s="168" t="s">
        <v>23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3.5" thickBot="1">
      <c r="A3" s="169"/>
      <c r="B3" s="172" t="s">
        <v>22</v>
      </c>
      <c r="C3" s="173"/>
      <c r="D3" s="173"/>
      <c r="E3" s="174"/>
      <c r="F3" s="172" t="s">
        <v>25</v>
      </c>
      <c r="G3" s="173"/>
      <c r="H3" s="173"/>
      <c r="I3" s="173"/>
      <c r="J3" s="174"/>
    </row>
    <row r="4" spans="1:10" ht="13.5" thickBot="1">
      <c r="A4" s="170"/>
      <c r="B4" s="175" t="s">
        <v>0</v>
      </c>
      <c r="C4" s="177" t="s">
        <v>34</v>
      </c>
      <c r="D4" s="175" t="s">
        <v>1</v>
      </c>
      <c r="E4" s="175" t="s">
        <v>2</v>
      </c>
      <c r="F4" s="175" t="s">
        <v>3</v>
      </c>
      <c r="G4" s="175" t="s">
        <v>4</v>
      </c>
      <c r="H4" s="175" t="s">
        <v>5</v>
      </c>
      <c r="I4" s="181" t="s">
        <v>6</v>
      </c>
      <c r="J4" s="182"/>
    </row>
    <row r="5" spans="1:10" ht="31.5" customHeight="1" thickBot="1">
      <c r="A5" s="171"/>
      <c r="B5" s="176"/>
      <c r="C5" s="178"/>
      <c r="D5" s="176"/>
      <c r="E5" s="176"/>
      <c r="F5" s="179"/>
      <c r="G5" s="179"/>
      <c r="H5" s="180"/>
      <c r="I5" s="2" t="s">
        <v>7</v>
      </c>
      <c r="J5" s="2" t="s">
        <v>8</v>
      </c>
    </row>
    <row r="6" spans="1:10" ht="13.5" thickBot="1">
      <c r="A6" s="144" t="s">
        <v>36</v>
      </c>
      <c r="B6" s="183"/>
      <c r="C6" s="184"/>
      <c r="D6" s="184"/>
      <c r="E6" s="185"/>
      <c r="F6" s="5"/>
      <c r="G6" s="6"/>
      <c r="H6" s="6"/>
      <c r="I6" s="165" t="s">
        <v>37</v>
      </c>
      <c r="J6" s="165">
        <v>249836.59</v>
      </c>
    </row>
    <row r="7" spans="1:10" ht="13.5" thickBot="1">
      <c r="A7" s="175" t="s">
        <v>9</v>
      </c>
      <c r="B7" s="15">
        <f>17.67*6162.2</f>
        <v>108886.07400000001</v>
      </c>
      <c r="C7" s="24">
        <f>E7-B7</f>
        <v>-15835.234000000011</v>
      </c>
      <c r="D7" s="23"/>
      <c r="E7" s="33">
        <v>93050.84</v>
      </c>
      <c r="F7" s="29">
        <f>B7*1</f>
        <v>108886.07400000001</v>
      </c>
      <c r="G7" s="25">
        <f>8.78*6162.2</f>
        <v>54104.115999999995</v>
      </c>
      <c r="H7" s="26">
        <f>F7-G7+C7</f>
        <v>38946.724</v>
      </c>
      <c r="I7" s="41" t="s">
        <v>26</v>
      </c>
      <c r="J7" s="39">
        <f>1.15*6162.2</f>
        <v>7086.529999999999</v>
      </c>
    </row>
    <row r="8" spans="1:10" ht="12.75">
      <c r="A8" s="180"/>
      <c r="B8" s="57"/>
      <c r="C8" s="58"/>
      <c r="D8" s="58"/>
      <c r="E8" s="59"/>
      <c r="F8" s="60"/>
      <c r="G8" s="59"/>
      <c r="H8" s="61"/>
      <c r="I8" s="42" t="s">
        <v>30</v>
      </c>
      <c r="J8" s="32">
        <f>2.62*6162.2</f>
        <v>16144.964</v>
      </c>
    </row>
    <row r="9" spans="1:10" ht="12.75">
      <c r="A9" s="180"/>
      <c r="B9" s="62"/>
      <c r="C9" s="63"/>
      <c r="D9" s="63"/>
      <c r="E9" s="64"/>
      <c r="F9" s="65"/>
      <c r="G9" s="64"/>
      <c r="H9" s="66"/>
      <c r="I9" s="21" t="s">
        <v>32</v>
      </c>
      <c r="J9" s="32">
        <f>1.21*6162.2</f>
        <v>7456.262</v>
      </c>
    </row>
    <row r="10" spans="1:10" ht="24">
      <c r="A10" s="180"/>
      <c r="B10" s="67"/>
      <c r="C10" s="63"/>
      <c r="D10" s="63"/>
      <c r="E10" s="63"/>
      <c r="F10" s="67"/>
      <c r="G10" s="63"/>
      <c r="H10" s="66"/>
      <c r="I10" s="38" t="s">
        <v>38</v>
      </c>
      <c r="J10" s="17">
        <v>875</v>
      </c>
    </row>
    <row r="11" spans="1:10" ht="12.75">
      <c r="A11" s="180"/>
      <c r="B11" s="67"/>
      <c r="C11" s="63"/>
      <c r="D11" s="63"/>
      <c r="E11" s="63"/>
      <c r="F11" s="67"/>
      <c r="G11" s="63"/>
      <c r="H11" s="66"/>
      <c r="I11" s="31" t="s">
        <v>90</v>
      </c>
      <c r="J11" s="13">
        <v>360</v>
      </c>
    </row>
    <row r="12" spans="1:10" ht="24">
      <c r="A12" s="180"/>
      <c r="B12" s="67"/>
      <c r="C12" s="63"/>
      <c r="D12" s="63"/>
      <c r="E12" s="63"/>
      <c r="F12" s="67"/>
      <c r="G12" s="63"/>
      <c r="H12" s="66"/>
      <c r="I12" s="11" t="s">
        <v>91</v>
      </c>
      <c r="J12" s="13">
        <v>145</v>
      </c>
    </row>
    <row r="13" spans="1:10" ht="12.75">
      <c r="A13" s="180"/>
      <c r="B13" s="101"/>
      <c r="C13" s="100"/>
      <c r="D13" s="100"/>
      <c r="E13" s="100"/>
      <c r="F13" s="101"/>
      <c r="G13" s="100"/>
      <c r="H13" s="99"/>
      <c r="I13" s="30" t="s">
        <v>39</v>
      </c>
      <c r="J13" s="13">
        <v>50</v>
      </c>
    </row>
    <row r="14" spans="1:10" ht="25.5" customHeight="1">
      <c r="A14" s="180"/>
      <c r="B14" s="105"/>
      <c r="C14" s="104"/>
      <c r="D14" s="104"/>
      <c r="E14" s="104"/>
      <c r="F14" s="105"/>
      <c r="G14" s="104"/>
      <c r="H14" s="103"/>
      <c r="I14" s="11" t="s">
        <v>40</v>
      </c>
      <c r="J14" s="13">
        <v>817</v>
      </c>
    </row>
    <row r="15" spans="1:10" ht="24">
      <c r="A15" s="180"/>
      <c r="B15" s="105"/>
      <c r="C15" s="104"/>
      <c r="D15" s="104"/>
      <c r="E15" s="104"/>
      <c r="F15" s="105"/>
      <c r="G15" s="104"/>
      <c r="H15" s="103"/>
      <c r="I15" s="30" t="s">
        <v>41</v>
      </c>
      <c r="J15" s="13">
        <v>72</v>
      </c>
    </row>
    <row r="16" spans="1:10" ht="13.5" thickBot="1">
      <c r="A16" s="180"/>
      <c r="B16" s="67"/>
      <c r="C16" s="63"/>
      <c r="D16" s="63"/>
      <c r="E16" s="63"/>
      <c r="F16" s="67"/>
      <c r="G16" s="63"/>
      <c r="H16" s="66"/>
      <c r="I16" s="53" t="s">
        <v>42</v>
      </c>
      <c r="J16" s="13">
        <v>120</v>
      </c>
    </row>
    <row r="17" spans="1:10" ht="13.5" thickBot="1">
      <c r="A17" s="186" t="s">
        <v>10</v>
      </c>
      <c r="B17" s="15">
        <f>17.67*6162.2</f>
        <v>108886.07400000001</v>
      </c>
      <c r="C17" s="24">
        <f>E17-B17</f>
        <v>18399.215999999986</v>
      </c>
      <c r="D17" s="28"/>
      <c r="E17" s="34">
        <v>127285.29</v>
      </c>
      <c r="F17" s="22">
        <f>B17*1</f>
        <v>108886.07400000001</v>
      </c>
      <c r="G17" s="25">
        <f>8.78*6162.2</f>
        <v>54104.115999999995</v>
      </c>
      <c r="H17" s="27">
        <f>F17-G17+C17</f>
        <v>73181.174</v>
      </c>
      <c r="I17" s="41" t="s">
        <v>26</v>
      </c>
      <c r="J17" s="39">
        <f>1.15*6162.2</f>
        <v>7086.529999999999</v>
      </c>
    </row>
    <row r="18" spans="1:10" ht="12.75">
      <c r="A18" s="180"/>
      <c r="B18" s="57"/>
      <c r="C18" s="58"/>
      <c r="D18" s="58"/>
      <c r="E18" s="59"/>
      <c r="F18" s="65"/>
      <c r="G18" s="64"/>
      <c r="H18" s="66"/>
      <c r="I18" s="42" t="s">
        <v>30</v>
      </c>
      <c r="J18" s="32">
        <f>2.62*6162.2</f>
        <v>16144.964</v>
      </c>
    </row>
    <row r="19" spans="1:10" ht="12.75">
      <c r="A19" s="180"/>
      <c r="B19" s="62"/>
      <c r="C19" s="63"/>
      <c r="D19" s="63"/>
      <c r="E19" s="64"/>
      <c r="F19" s="65"/>
      <c r="G19" s="64"/>
      <c r="H19" s="66"/>
      <c r="I19" s="21" t="s">
        <v>32</v>
      </c>
      <c r="J19" s="32">
        <f>1.21*6162.2</f>
        <v>7456.262</v>
      </c>
    </row>
    <row r="20" spans="1:10" ht="24">
      <c r="A20" s="180"/>
      <c r="B20" s="67"/>
      <c r="C20" s="63"/>
      <c r="D20" s="63"/>
      <c r="E20" s="63"/>
      <c r="F20" s="67"/>
      <c r="G20" s="63"/>
      <c r="H20" s="66"/>
      <c r="I20" s="31" t="s">
        <v>92</v>
      </c>
      <c r="J20" s="14">
        <v>410</v>
      </c>
    </row>
    <row r="21" spans="1:10" ht="13.5" thickBot="1">
      <c r="A21" s="180"/>
      <c r="B21" s="67"/>
      <c r="C21" s="63"/>
      <c r="D21" s="63"/>
      <c r="E21" s="63"/>
      <c r="F21" s="67"/>
      <c r="G21" s="63"/>
      <c r="H21" s="66"/>
      <c r="I21" s="53" t="s">
        <v>43</v>
      </c>
      <c r="J21" s="35">
        <v>120</v>
      </c>
    </row>
    <row r="22" spans="1:10" ht="13.5" thickBot="1">
      <c r="A22" s="175" t="s">
        <v>11</v>
      </c>
      <c r="B22" s="15">
        <f>17.67*6162.2</f>
        <v>108886.07400000001</v>
      </c>
      <c r="C22" s="24">
        <f>E22-B22</f>
        <v>60862.906</v>
      </c>
      <c r="D22" s="28"/>
      <c r="E22" s="34">
        <v>169748.98</v>
      </c>
      <c r="F22" s="22">
        <f>B22*1</f>
        <v>108886.07400000001</v>
      </c>
      <c r="G22" s="25">
        <f>8.78*6162.2</f>
        <v>54104.115999999995</v>
      </c>
      <c r="H22" s="27">
        <f>F22-G22+C22</f>
        <v>115644.86400000002</v>
      </c>
      <c r="I22" s="41" t="s">
        <v>26</v>
      </c>
      <c r="J22" s="39">
        <f>1.15*6162.2</f>
        <v>7086.529999999999</v>
      </c>
    </row>
    <row r="23" spans="1:10" ht="12.75">
      <c r="A23" s="179"/>
      <c r="B23" s="62"/>
      <c r="C23" s="63"/>
      <c r="D23" s="63"/>
      <c r="E23" s="64"/>
      <c r="F23" s="65"/>
      <c r="G23" s="64"/>
      <c r="H23" s="66"/>
      <c r="I23" s="42" t="s">
        <v>30</v>
      </c>
      <c r="J23" s="32">
        <f>2.62*6162.2</f>
        <v>16144.964</v>
      </c>
    </row>
    <row r="24" spans="1:10" ht="12.75">
      <c r="A24" s="179"/>
      <c r="B24" s="62"/>
      <c r="C24" s="63"/>
      <c r="D24" s="63"/>
      <c r="E24" s="64"/>
      <c r="F24" s="65"/>
      <c r="G24" s="64"/>
      <c r="H24" s="66"/>
      <c r="I24" s="21" t="s">
        <v>32</v>
      </c>
      <c r="J24" s="32">
        <f>1.21*6162.2</f>
        <v>7456.262</v>
      </c>
    </row>
    <row r="25" spans="1:10" ht="24">
      <c r="A25" s="179"/>
      <c r="B25" s="62"/>
      <c r="C25" s="108"/>
      <c r="D25" s="108"/>
      <c r="E25" s="106"/>
      <c r="F25" s="65"/>
      <c r="G25" s="106"/>
      <c r="H25" s="107"/>
      <c r="I25" s="9" t="s">
        <v>94</v>
      </c>
      <c r="J25" s="48">
        <v>385</v>
      </c>
    </row>
    <row r="26" spans="1:10" ht="24">
      <c r="A26" s="179"/>
      <c r="B26" s="62"/>
      <c r="C26" s="108"/>
      <c r="D26" s="108"/>
      <c r="E26" s="106"/>
      <c r="F26" s="65"/>
      <c r="G26" s="106"/>
      <c r="H26" s="107"/>
      <c r="I26" s="46" t="s">
        <v>45</v>
      </c>
      <c r="J26" s="112">
        <v>1750</v>
      </c>
    </row>
    <row r="27" spans="1:10" ht="13.5" thickBot="1">
      <c r="A27" s="179"/>
      <c r="B27" s="62"/>
      <c r="C27" s="104"/>
      <c r="D27" s="104"/>
      <c r="E27" s="102"/>
      <c r="F27" s="65"/>
      <c r="G27" s="102"/>
      <c r="H27" s="103"/>
      <c r="I27" s="9" t="s">
        <v>44</v>
      </c>
      <c r="J27" s="98">
        <v>3742</v>
      </c>
    </row>
    <row r="28" spans="1:10" ht="13.5" thickBot="1">
      <c r="A28" s="175" t="s">
        <v>12</v>
      </c>
      <c r="B28" s="15">
        <f>17.67*6162.2</f>
        <v>108886.07400000001</v>
      </c>
      <c r="C28" s="24">
        <f>E28-B28</f>
        <v>-16406.18400000001</v>
      </c>
      <c r="D28" s="23"/>
      <c r="E28" s="33">
        <v>92479.89</v>
      </c>
      <c r="F28" s="29">
        <f>B28*1</f>
        <v>108886.07400000001</v>
      </c>
      <c r="G28" s="25">
        <f>8.78*6162.2</f>
        <v>54104.115999999995</v>
      </c>
      <c r="H28" s="36">
        <f>F28-G28+C28</f>
        <v>38375.774000000005</v>
      </c>
      <c r="I28" s="41" t="s">
        <v>26</v>
      </c>
      <c r="J28" s="39">
        <f>1.15*6162.2</f>
        <v>7086.529999999999</v>
      </c>
    </row>
    <row r="29" spans="1:10" ht="12.75">
      <c r="A29" s="179"/>
      <c r="B29" s="57"/>
      <c r="C29" s="58"/>
      <c r="D29" s="58"/>
      <c r="E29" s="59"/>
      <c r="F29" s="60"/>
      <c r="G29" s="59"/>
      <c r="H29" s="61"/>
      <c r="I29" s="42" t="s">
        <v>30</v>
      </c>
      <c r="J29" s="32">
        <f>2.62*6162.2</f>
        <v>16144.964</v>
      </c>
    </row>
    <row r="30" spans="1:10" ht="12.75">
      <c r="A30" s="179"/>
      <c r="B30" s="114"/>
      <c r="C30" s="110"/>
      <c r="D30" s="110"/>
      <c r="E30" s="118"/>
      <c r="F30" s="117"/>
      <c r="G30" s="118"/>
      <c r="H30" s="109"/>
      <c r="I30" s="21" t="s">
        <v>32</v>
      </c>
      <c r="J30" s="32">
        <f>1.21*6162.2</f>
        <v>7456.262</v>
      </c>
    </row>
    <row r="31" spans="1:10" ht="24">
      <c r="A31" s="179"/>
      <c r="B31" s="111"/>
      <c r="C31" s="110"/>
      <c r="D31" s="110"/>
      <c r="E31" s="110"/>
      <c r="F31" s="111"/>
      <c r="G31" s="110"/>
      <c r="H31" s="109"/>
      <c r="I31" s="31" t="s">
        <v>93</v>
      </c>
      <c r="J31" s="37">
        <v>330</v>
      </c>
    </row>
    <row r="32" spans="1:10" ht="24">
      <c r="A32" s="179"/>
      <c r="B32" s="111"/>
      <c r="C32" s="110"/>
      <c r="D32" s="110"/>
      <c r="E32" s="110"/>
      <c r="F32" s="111"/>
      <c r="G32" s="110"/>
      <c r="H32" s="109"/>
      <c r="I32" s="38" t="s">
        <v>46</v>
      </c>
      <c r="J32" s="35">
        <v>430</v>
      </c>
    </row>
    <row r="33" spans="1:10" ht="24">
      <c r="A33" s="179"/>
      <c r="B33" s="111"/>
      <c r="C33" s="110"/>
      <c r="D33" s="110"/>
      <c r="E33" s="110"/>
      <c r="F33" s="111"/>
      <c r="G33" s="110"/>
      <c r="H33" s="109"/>
      <c r="I33" s="21" t="s">
        <v>49</v>
      </c>
      <c r="J33" s="35">
        <v>55</v>
      </c>
    </row>
    <row r="34" spans="1:10" ht="13.5" thickBot="1">
      <c r="A34" s="176"/>
      <c r="B34" s="68"/>
      <c r="C34" s="69"/>
      <c r="D34" s="69"/>
      <c r="E34" s="69"/>
      <c r="F34" s="68"/>
      <c r="G34" s="69"/>
      <c r="H34" s="70"/>
      <c r="I34" s="55" t="s">
        <v>47</v>
      </c>
      <c r="J34" s="54">
        <v>60</v>
      </c>
    </row>
    <row r="35" spans="1:10" ht="12.75">
      <c r="A35" s="175" t="s">
        <v>12</v>
      </c>
      <c r="B35" s="147"/>
      <c r="C35" s="58"/>
      <c r="D35" s="58"/>
      <c r="E35" s="58"/>
      <c r="F35" s="147"/>
      <c r="G35" s="58"/>
      <c r="H35" s="61"/>
      <c r="I35" s="148" t="s">
        <v>48</v>
      </c>
      <c r="J35" s="149">
        <v>150</v>
      </c>
    </row>
    <row r="36" spans="1:10" ht="12.75">
      <c r="A36" s="179"/>
      <c r="B36" s="111"/>
      <c r="C36" s="110"/>
      <c r="D36" s="110"/>
      <c r="E36" s="110"/>
      <c r="F36" s="111"/>
      <c r="G36" s="110"/>
      <c r="H36" s="109"/>
      <c r="I36" s="21" t="s">
        <v>51</v>
      </c>
      <c r="J36" s="37">
        <f>12*15</f>
        <v>180</v>
      </c>
    </row>
    <row r="37" spans="1:10" ht="24">
      <c r="A37" s="179"/>
      <c r="B37" s="111"/>
      <c r="C37" s="110"/>
      <c r="D37" s="110"/>
      <c r="E37" s="110"/>
      <c r="F37" s="111"/>
      <c r="G37" s="110"/>
      <c r="H37" s="109"/>
      <c r="I37" s="30" t="s">
        <v>50</v>
      </c>
      <c r="J37" s="48">
        <v>6336</v>
      </c>
    </row>
    <row r="38" spans="1:10" ht="24.75" thickBot="1">
      <c r="A38" s="176"/>
      <c r="B38" s="68"/>
      <c r="C38" s="69"/>
      <c r="D38" s="69"/>
      <c r="E38" s="69"/>
      <c r="F38" s="68"/>
      <c r="G38" s="69"/>
      <c r="H38" s="70"/>
      <c r="I38" s="20" t="s">
        <v>55</v>
      </c>
      <c r="J38" s="150">
        <f>10000*7</f>
        <v>70000</v>
      </c>
    </row>
    <row r="39" spans="1:10" ht="13.5" thickBot="1">
      <c r="A39" s="186" t="s">
        <v>13</v>
      </c>
      <c r="B39" s="15">
        <f>17.67*6162.2</f>
        <v>108886.07400000001</v>
      </c>
      <c r="C39" s="24">
        <f>E39-B39</f>
        <v>-15985.584000000003</v>
      </c>
      <c r="D39" s="28"/>
      <c r="E39" s="34">
        <v>92900.49</v>
      </c>
      <c r="F39" s="22">
        <f>B39*1</f>
        <v>108886.07400000001</v>
      </c>
      <c r="G39" s="25">
        <f>8.78*6162.2</f>
        <v>54104.115999999995</v>
      </c>
      <c r="H39" s="27">
        <f>F39-G39+C39</f>
        <v>38796.37400000001</v>
      </c>
      <c r="I39" s="41" t="s">
        <v>26</v>
      </c>
      <c r="J39" s="39">
        <f>1.15*6162.2</f>
        <v>7086.529999999999</v>
      </c>
    </row>
    <row r="40" spans="1:10" ht="12.75">
      <c r="A40" s="180"/>
      <c r="B40" s="62"/>
      <c r="C40" s="63"/>
      <c r="D40" s="63"/>
      <c r="E40" s="64"/>
      <c r="F40" s="65"/>
      <c r="G40" s="64"/>
      <c r="H40" s="66"/>
      <c r="I40" s="42" t="s">
        <v>30</v>
      </c>
      <c r="J40" s="32">
        <f>2.62*6162.2</f>
        <v>16144.964</v>
      </c>
    </row>
    <row r="41" spans="1:10" ht="12.75">
      <c r="A41" s="180"/>
      <c r="B41" s="62"/>
      <c r="C41" s="63"/>
      <c r="D41" s="63"/>
      <c r="E41" s="64"/>
      <c r="F41" s="65"/>
      <c r="G41" s="64"/>
      <c r="H41" s="66"/>
      <c r="I41" s="21" t="s">
        <v>32</v>
      </c>
      <c r="J41" s="32">
        <f>1.21*6162.2</f>
        <v>7456.262</v>
      </c>
    </row>
    <row r="42" spans="1:10" ht="12.75">
      <c r="A42" s="180"/>
      <c r="B42" s="62"/>
      <c r="C42" s="63"/>
      <c r="D42" s="63"/>
      <c r="E42" s="64"/>
      <c r="F42" s="65"/>
      <c r="G42" s="64"/>
      <c r="H42" s="66"/>
      <c r="I42" s="31" t="s">
        <v>52</v>
      </c>
      <c r="J42" s="112">
        <v>20</v>
      </c>
    </row>
    <row r="43" spans="1:10" ht="12.75">
      <c r="A43" s="180"/>
      <c r="B43" s="62"/>
      <c r="C43" s="63"/>
      <c r="D43" s="63"/>
      <c r="E43" s="64"/>
      <c r="F43" s="65"/>
      <c r="G43" s="64"/>
      <c r="H43" s="66"/>
      <c r="I43" s="31" t="s">
        <v>53</v>
      </c>
      <c r="J43" s="48">
        <v>506</v>
      </c>
    </row>
    <row r="44" spans="1:10" ht="12.75">
      <c r="A44" s="180"/>
      <c r="B44" s="67"/>
      <c r="C44" s="63"/>
      <c r="D44" s="63"/>
      <c r="E44" s="63"/>
      <c r="F44" s="67"/>
      <c r="G44" s="63"/>
      <c r="H44" s="66"/>
      <c r="I44" s="31" t="s">
        <v>54</v>
      </c>
      <c r="J44" s="37">
        <v>278</v>
      </c>
    </row>
    <row r="45" spans="1:10" ht="12.75">
      <c r="A45" s="180"/>
      <c r="B45" s="67"/>
      <c r="C45" s="63"/>
      <c r="D45" s="63"/>
      <c r="E45" s="63"/>
      <c r="F45" s="67"/>
      <c r="G45" s="63"/>
      <c r="H45" s="66"/>
      <c r="I45" s="16" t="s">
        <v>56</v>
      </c>
      <c r="J45" s="37">
        <v>2592.3</v>
      </c>
    </row>
    <row r="46" spans="1:10" ht="24">
      <c r="A46" s="180"/>
      <c r="B46" s="111"/>
      <c r="C46" s="110"/>
      <c r="D46" s="110"/>
      <c r="E46" s="110"/>
      <c r="F46" s="111"/>
      <c r="G46" s="110"/>
      <c r="H46" s="109"/>
      <c r="I46" s="16" t="s">
        <v>95</v>
      </c>
      <c r="J46" s="123">
        <v>753</v>
      </c>
    </row>
    <row r="47" spans="1:10" ht="24">
      <c r="A47" s="180"/>
      <c r="B47" s="111"/>
      <c r="C47" s="110"/>
      <c r="D47" s="110"/>
      <c r="E47" s="110"/>
      <c r="F47" s="111"/>
      <c r="G47" s="110"/>
      <c r="H47" s="109"/>
      <c r="I47" s="16" t="s">
        <v>60</v>
      </c>
      <c r="J47" s="37">
        <v>753</v>
      </c>
    </row>
    <row r="48" spans="1:10" ht="13.5" thickBot="1">
      <c r="A48" s="180"/>
      <c r="B48" s="111"/>
      <c r="C48" s="110"/>
      <c r="D48" s="110"/>
      <c r="E48" s="110"/>
      <c r="F48" s="111"/>
      <c r="G48" s="110"/>
      <c r="H48" s="109"/>
      <c r="I48" s="16" t="s">
        <v>57</v>
      </c>
      <c r="J48" s="14">
        <f>350*2</f>
        <v>700</v>
      </c>
    </row>
    <row r="49" spans="1:10" ht="13.5" thickBot="1">
      <c r="A49" s="186" t="s">
        <v>14</v>
      </c>
      <c r="B49" s="15">
        <f>17.67*6162.2</f>
        <v>108886.07400000001</v>
      </c>
      <c r="C49" s="24">
        <f>E49-B49</f>
        <v>-1953.1940000000031</v>
      </c>
      <c r="D49" s="28"/>
      <c r="E49" s="34">
        <v>106932.88</v>
      </c>
      <c r="F49" s="22">
        <f>B49*1</f>
        <v>108886.07400000001</v>
      </c>
      <c r="G49" s="25">
        <f>8.78*6162.2</f>
        <v>54104.115999999995</v>
      </c>
      <c r="H49" s="27">
        <f>F49-G49+C49</f>
        <v>52828.76400000001</v>
      </c>
      <c r="I49" s="49" t="s">
        <v>26</v>
      </c>
      <c r="J49" s="39">
        <f>1.15*6162.2</f>
        <v>7086.529999999999</v>
      </c>
    </row>
    <row r="50" spans="1:10" ht="12.75">
      <c r="A50" s="180"/>
      <c r="B50" s="62"/>
      <c r="C50" s="63"/>
      <c r="D50" s="63"/>
      <c r="E50" s="64"/>
      <c r="F50" s="65"/>
      <c r="G50" s="64"/>
      <c r="H50" s="66"/>
      <c r="I50" s="50" t="s">
        <v>30</v>
      </c>
      <c r="J50" s="32">
        <f>2.62*6162.2</f>
        <v>16144.964</v>
      </c>
    </row>
    <row r="51" spans="1:10" ht="12.75">
      <c r="A51" s="180"/>
      <c r="B51" s="62"/>
      <c r="C51" s="63"/>
      <c r="D51" s="63"/>
      <c r="E51" s="64"/>
      <c r="F51" s="65"/>
      <c r="G51" s="64"/>
      <c r="H51" s="66"/>
      <c r="I51" s="21" t="s">
        <v>32</v>
      </c>
      <c r="J51" s="32">
        <f>1.21*6162.2</f>
        <v>7456.262</v>
      </c>
    </row>
    <row r="52" spans="1:10" ht="12.75">
      <c r="A52" s="180"/>
      <c r="B52" s="67"/>
      <c r="C52" s="63"/>
      <c r="D52" s="63"/>
      <c r="E52" s="63"/>
      <c r="F52" s="67"/>
      <c r="G52" s="63"/>
      <c r="H52" s="66"/>
      <c r="I52" s="11" t="s">
        <v>58</v>
      </c>
      <c r="J52" s="124">
        <v>7056</v>
      </c>
    </row>
    <row r="53" spans="1:10" ht="14.25" customHeight="1">
      <c r="A53" s="180"/>
      <c r="B53" s="67"/>
      <c r="C53" s="63"/>
      <c r="D53" s="63"/>
      <c r="E53" s="63"/>
      <c r="F53" s="67"/>
      <c r="G53" s="63"/>
      <c r="H53" s="66"/>
      <c r="I53" s="11" t="s">
        <v>97</v>
      </c>
      <c r="J53" s="35">
        <f>10*6</f>
        <v>60</v>
      </c>
    </row>
    <row r="54" spans="1:10" ht="12.75">
      <c r="A54" s="180"/>
      <c r="B54" s="67"/>
      <c r="C54" s="63"/>
      <c r="D54" s="63"/>
      <c r="E54" s="63"/>
      <c r="F54" s="67"/>
      <c r="G54" s="63"/>
      <c r="H54" s="66"/>
      <c r="I54" s="30" t="s">
        <v>59</v>
      </c>
      <c r="J54" s="13">
        <v>2453</v>
      </c>
    </row>
    <row r="55" spans="1:10" ht="12.75">
      <c r="A55" s="180"/>
      <c r="B55" s="67"/>
      <c r="C55" s="63"/>
      <c r="D55" s="63"/>
      <c r="E55" s="63"/>
      <c r="F55" s="67"/>
      <c r="G55" s="63"/>
      <c r="H55" s="66"/>
      <c r="I55" s="21" t="s">
        <v>61</v>
      </c>
      <c r="J55" s="35">
        <v>230</v>
      </c>
    </row>
    <row r="56" spans="1:10" ht="12.75">
      <c r="A56" s="180"/>
      <c r="B56" s="67"/>
      <c r="C56" s="63"/>
      <c r="D56" s="63"/>
      <c r="E56" s="63"/>
      <c r="F56" s="67"/>
      <c r="G56" s="63"/>
      <c r="H56" s="66"/>
      <c r="I56" s="11" t="s">
        <v>62</v>
      </c>
      <c r="J56" s="37">
        <f>7*400+28</f>
        <v>2828</v>
      </c>
    </row>
    <row r="57" spans="1:10" ht="13.5" thickBot="1">
      <c r="A57" s="180"/>
      <c r="B57" s="111"/>
      <c r="C57" s="110"/>
      <c r="D57" s="110"/>
      <c r="E57" s="110"/>
      <c r="F57" s="111"/>
      <c r="G57" s="110"/>
      <c r="H57" s="109"/>
      <c r="I57" s="21" t="s">
        <v>63</v>
      </c>
      <c r="J57" s="37">
        <v>7718</v>
      </c>
    </row>
    <row r="58" spans="1:10" ht="13.5" thickBot="1">
      <c r="A58" s="175" t="s">
        <v>15</v>
      </c>
      <c r="B58" s="15">
        <f>18.710024*6162.2</f>
        <v>115294.9098928</v>
      </c>
      <c r="C58" s="24">
        <f>E58-B58</f>
        <v>-15080.259892800008</v>
      </c>
      <c r="D58" s="28"/>
      <c r="E58" s="24">
        <v>100214.65</v>
      </c>
      <c r="F58" s="22">
        <f>B58*1</f>
        <v>115294.9098928</v>
      </c>
      <c r="G58" s="25">
        <f>(2.669+2.36+0.24+3.71)*6162.2</f>
        <v>55330.39379999999</v>
      </c>
      <c r="H58" s="40">
        <f>F58-G58+C58</f>
        <v>44884.2562</v>
      </c>
      <c r="I58" s="41" t="s">
        <v>26</v>
      </c>
      <c r="J58" s="39">
        <f>1.15*6162.2</f>
        <v>7086.529999999999</v>
      </c>
    </row>
    <row r="59" spans="1:10" ht="12.75">
      <c r="A59" s="180"/>
      <c r="B59" s="62"/>
      <c r="C59" s="63"/>
      <c r="D59" s="63"/>
      <c r="E59" s="64"/>
      <c r="F59" s="65"/>
      <c r="G59" s="64"/>
      <c r="H59" s="63"/>
      <c r="I59" s="42" t="s">
        <v>30</v>
      </c>
      <c r="J59" s="32">
        <f>2.78*6162.2</f>
        <v>17130.915999999997</v>
      </c>
    </row>
    <row r="60" spans="1:10" ht="12.75">
      <c r="A60" s="180"/>
      <c r="B60" s="62"/>
      <c r="C60" s="63"/>
      <c r="D60" s="63"/>
      <c r="E60" s="64"/>
      <c r="F60" s="65"/>
      <c r="G60" s="64"/>
      <c r="H60" s="63"/>
      <c r="I60" s="12" t="s">
        <v>32</v>
      </c>
      <c r="J60" s="32">
        <f>1.28*6162.2</f>
        <v>7887.616</v>
      </c>
    </row>
    <row r="61" spans="1:10" ht="12.75">
      <c r="A61" s="180"/>
      <c r="B61" s="67"/>
      <c r="C61" s="63"/>
      <c r="D61" s="63"/>
      <c r="E61" s="63"/>
      <c r="F61" s="67"/>
      <c r="G61" s="63"/>
      <c r="H61" s="63"/>
      <c r="I61" s="12" t="s">
        <v>64</v>
      </c>
      <c r="J61" s="14">
        <v>1800</v>
      </c>
    </row>
    <row r="62" spans="1:10" ht="12.75">
      <c r="A62" s="180"/>
      <c r="B62" s="67"/>
      <c r="C62" s="63"/>
      <c r="D62" s="63"/>
      <c r="E62" s="63"/>
      <c r="F62" s="67"/>
      <c r="G62" s="63"/>
      <c r="H62" s="63"/>
      <c r="I62" s="10" t="s">
        <v>65</v>
      </c>
      <c r="J62" s="37">
        <v>55</v>
      </c>
    </row>
    <row r="63" spans="1:10" ht="12.75">
      <c r="A63" s="180"/>
      <c r="B63" s="111"/>
      <c r="C63" s="110"/>
      <c r="D63" s="110"/>
      <c r="E63" s="110"/>
      <c r="F63" s="111"/>
      <c r="G63" s="110"/>
      <c r="H63" s="110"/>
      <c r="I63" s="125" t="s">
        <v>29</v>
      </c>
      <c r="J63" s="37">
        <v>10505</v>
      </c>
    </row>
    <row r="64" spans="1:10" ht="12.75">
      <c r="A64" s="180"/>
      <c r="B64" s="111"/>
      <c r="C64" s="110"/>
      <c r="D64" s="110"/>
      <c r="E64" s="110"/>
      <c r="F64" s="111"/>
      <c r="G64" s="110"/>
      <c r="H64" s="110"/>
      <c r="I64" s="9" t="s">
        <v>66</v>
      </c>
      <c r="J64" s="37">
        <v>10</v>
      </c>
    </row>
    <row r="65" spans="1:10" ht="12.75">
      <c r="A65" s="180"/>
      <c r="B65" s="111"/>
      <c r="C65" s="110"/>
      <c r="D65" s="110"/>
      <c r="E65" s="110"/>
      <c r="F65" s="111"/>
      <c r="G65" s="110"/>
      <c r="H65" s="110"/>
      <c r="I65" s="9" t="s">
        <v>67</v>
      </c>
      <c r="J65" s="37">
        <v>1010</v>
      </c>
    </row>
    <row r="66" spans="1:10" ht="13.5" customHeight="1">
      <c r="A66" s="180"/>
      <c r="B66" s="111"/>
      <c r="C66" s="110"/>
      <c r="D66" s="110"/>
      <c r="E66" s="110"/>
      <c r="F66" s="111"/>
      <c r="G66" s="110"/>
      <c r="H66" s="110"/>
      <c r="I66" s="9" t="s">
        <v>96</v>
      </c>
      <c r="J66" s="37">
        <v>8903.3</v>
      </c>
    </row>
    <row r="67" spans="1:10" ht="12.75">
      <c r="A67" s="180"/>
      <c r="B67" s="111"/>
      <c r="C67" s="110"/>
      <c r="D67" s="110"/>
      <c r="E67" s="110"/>
      <c r="F67" s="111"/>
      <c r="G67" s="110"/>
      <c r="H67" s="110"/>
      <c r="I67" s="125" t="s">
        <v>31</v>
      </c>
      <c r="J67" s="123">
        <v>2245</v>
      </c>
    </row>
    <row r="68" spans="1:10" ht="13.5" thickBot="1">
      <c r="A68" s="180"/>
      <c r="B68" s="111"/>
      <c r="C68" s="110"/>
      <c r="D68" s="110"/>
      <c r="E68" s="110"/>
      <c r="F68" s="111"/>
      <c r="G68" s="110"/>
      <c r="H68" s="110"/>
      <c r="I68" s="132" t="s">
        <v>73</v>
      </c>
      <c r="J68" s="35">
        <v>470</v>
      </c>
    </row>
    <row r="69" spans="1:10" ht="13.5" thickBot="1">
      <c r="A69" s="186" t="s">
        <v>16</v>
      </c>
      <c r="B69" s="15">
        <f>18.710024*6162.2</f>
        <v>115294.9098928</v>
      </c>
      <c r="C69" s="127">
        <f>E69-B69</f>
        <v>-3999.109892799999</v>
      </c>
      <c r="D69" s="28"/>
      <c r="E69" s="128">
        <v>111295.8</v>
      </c>
      <c r="F69" s="22">
        <f>B69*1</f>
        <v>115294.9098928</v>
      </c>
      <c r="G69" s="127">
        <f>(2.669+2.36+0.24+3.71)*6162.2</f>
        <v>55330.39379999999</v>
      </c>
      <c r="H69" s="27">
        <f>F69-G69+C69</f>
        <v>55965.40620000001</v>
      </c>
      <c r="I69" s="41" t="s">
        <v>26</v>
      </c>
      <c r="J69" s="39">
        <f>1.15*6162.2</f>
        <v>7086.529999999999</v>
      </c>
    </row>
    <row r="70" spans="1:10" ht="12.75">
      <c r="A70" s="179"/>
      <c r="B70" s="126"/>
      <c r="C70" s="110"/>
      <c r="D70" s="110"/>
      <c r="E70" s="118"/>
      <c r="F70" s="117"/>
      <c r="G70" s="118"/>
      <c r="H70" s="109"/>
      <c r="I70" s="10" t="s">
        <v>30</v>
      </c>
      <c r="J70" s="134">
        <f>2.78*6162.2</f>
        <v>17130.915999999997</v>
      </c>
    </row>
    <row r="71" spans="1:10" ht="12.75">
      <c r="A71" s="179"/>
      <c r="B71" s="126"/>
      <c r="C71" s="110"/>
      <c r="D71" s="110"/>
      <c r="E71" s="118"/>
      <c r="F71" s="117"/>
      <c r="G71" s="118"/>
      <c r="H71" s="109"/>
      <c r="I71" s="9" t="s">
        <v>32</v>
      </c>
      <c r="J71" s="134">
        <f>1.28*6162.2</f>
        <v>7887.616</v>
      </c>
    </row>
    <row r="72" spans="1:10" ht="12.75">
      <c r="A72" s="179"/>
      <c r="B72" s="110"/>
      <c r="C72" s="110"/>
      <c r="D72" s="110"/>
      <c r="E72" s="110"/>
      <c r="F72" s="111"/>
      <c r="G72" s="110"/>
      <c r="H72" s="109"/>
      <c r="I72" s="21" t="s">
        <v>68</v>
      </c>
      <c r="J72" s="51">
        <f>10*2</f>
        <v>20</v>
      </c>
    </row>
    <row r="73" spans="1:10" ht="12.75">
      <c r="A73" s="179"/>
      <c r="B73" s="110"/>
      <c r="C73" s="110"/>
      <c r="D73" s="110"/>
      <c r="E73" s="110"/>
      <c r="F73" s="111"/>
      <c r="G73" s="110"/>
      <c r="H73" s="109"/>
      <c r="I73" s="21" t="s">
        <v>69</v>
      </c>
      <c r="J73" s="37">
        <v>230</v>
      </c>
    </row>
    <row r="74" spans="1:10" ht="24">
      <c r="A74" s="179"/>
      <c r="B74" s="110"/>
      <c r="C74" s="110"/>
      <c r="D74" s="110"/>
      <c r="E74" s="110"/>
      <c r="F74" s="111"/>
      <c r="G74" s="110"/>
      <c r="H74" s="109"/>
      <c r="I74" s="130" t="s">
        <v>70</v>
      </c>
      <c r="J74" s="37">
        <v>516</v>
      </c>
    </row>
    <row r="75" spans="1:10" ht="13.5" thickBot="1">
      <c r="A75" s="176"/>
      <c r="B75" s="69"/>
      <c r="C75" s="69"/>
      <c r="D75" s="69"/>
      <c r="E75" s="69"/>
      <c r="F75" s="68"/>
      <c r="G75" s="69"/>
      <c r="H75" s="70"/>
      <c r="I75" s="131" t="s">
        <v>71</v>
      </c>
      <c r="J75" s="54">
        <v>120</v>
      </c>
    </row>
    <row r="76" spans="1:10" ht="13.5" thickBot="1">
      <c r="A76" s="175" t="s">
        <v>17</v>
      </c>
      <c r="B76" s="15">
        <f>18.710024*6162.2</f>
        <v>115294.9098928</v>
      </c>
      <c r="C76" s="24">
        <f>E76-B76</f>
        <v>-15369.749892799999</v>
      </c>
      <c r="D76" s="28"/>
      <c r="E76" s="129">
        <v>99925.16</v>
      </c>
      <c r="F76" s="22">
        <f>B76*1</f>
        <v>115294.9098928</v>
      </c>
      <c r="G76" s="25">
        <f>(2.669+2.36+0.24+3.71)*6162.2</f>
        <v>55330.39379999999</v>
      </c>
      <c r="H76" s="27">
        <f>F76-G76+C76</f>
        <v>44594.76620000001</v>
      </c>
      <c r="I76" s="41" t="s">
        <v>26</v>
      </c>
      <c r="J76" s="39">
        <f>1.15*6162.2</f>
        <v>7086.529999999999</v>
      </c>
    </row>
    <row r="77" spans="1:10" ht="12.75">
      <c r="A77" s="180"/>
      <c r="B77" s="57"/>
      <c r="C77" s="58"/>
      <c r="D77" s="58"/>
      <c r="E77" s="71"/>
      <c r="F77" s="60"/>
      <c r="G77" s="59"/>
      <c r="H77" s="61"/>
      <c r="I77" s="44" t="s">
        <v>30</v>
      </c>
      <c r="J77" s="32">
        <f>2.78*6162.2</f>
        <v>17130.915999999997</v>
      </c>
    </row>
    <row r="78" spans="1:10" ht="12.75">
      <c r="A78" s="180"/>
      <c r="B78" s="114"/>
      <c r="C78" s="110"/>
      <c r="D78" s="110"/>
      <c r="E78" s="119"/>
      <c r="F78" s="117"/>
      <c r="G78" s="118"/>
      <c r="H78" s="109"/>
      <c r="I78" s="21" t="s">
        <v>32</v>
      </c>
      <c r="J78" s="32">
        <f>1.28*6162.2</f>
        <v>7887.616</v>
      </c>
    </row>
    <row r="79" spans="1:10" ht="12.75">
      <c r="A79" s="180"/>
      <c r="B79" s="111"/>
      <c r="C79" s="110"/>
      <c r="D79" s="110"/>
      <c r="E79" s="109"/>
      <c r="F79" s="111"/>
      <c r="G79" s="110"/>
      <c r="H79" s="109"/>
      <c r="I79" s="38" t="s">
        <v>72</v>
      </c>
      <c r="J79" s="14">
        <f>310+10</f>
        <v>320</v>
      </c>
    </row>
    <row r="80" spans="1:10" ht="12.75">
      <c r="A80" s="180"/>
      <c r="B80" s="111"/>
      <c r="C80" s="110"/>
      <c r="D80" s="110"/>
      <c r="E80" s="109"/>
      <c r="F80" s="111"/>
      <c r="G80" s="110"/>
      <c r="H80" s="109"/>
      <c r="I80" s="10" t="s">
        <v>77</v>
      </c>
      <c r="J80" s="51">
        <v>113</v>
      </c>
    </row>
    <row r="81" spans="1:10" ht="12.75">
      <c r="A81" s="180"/>
      <c r="B81" s="111"/>
      <c r="C81" s="110"/>
      <c r="D81" s="110"/>
      <c r="E81" s="109"/>
      <c r="F81" s="111"/>
      <c r="G81" s="110"/>
      <c r="H81" s="109"/>
      <c r="I81" s="10" t="s">
        <v>74</v>
      </c>
      <c r="J81" s="37">
        <v>470</v>
      </c>
    </row>
    <row r="82" spans="1:10" ht="24.75" thickBot="1">
      <c r="A82" s="180"/>
      <c r="B82" s="111"/>
      <c r="C82" s="110"/>
      <c r="D82" s="110"/>
      <c r="E82" s="109"/>
      <c r="F82" s="111"/>
      <c r="G82" s="110"/>
      <c r="H82" s="109"/>
      <c r="I82" s="11" t="s">
        <v>75</v>
      </c>
      <c r="J82" s="37">
        <v>294</v>
      </c>
    </row>
    <row r="83" spans="1:10" ht="13.5" thickBot="1">
      <c r="A83" s="186" t="s">
        <v>18</v>
      </c>
      <c r="B83" s="15">
        <f>18.710024*6162.2</f>
        <v>115294.9098928</v>
      </c>
      <c r="C83" s="24">
        <f>E83-B83</f>
        <v>-2829.6298928000033</v>
      </c>
      <c r="D83" s="23"/>
      <c r="E83" s="24">
        <v>112465.28</v>
      </c>
      <c r="F83" s="22">
        <f>B83*1</f>
        <v>115294.9098928</v>
      </c>
      <c r="G83" s="25">
        <f>(2.669+2.36+0.24+3.71)*6162.2</f>
        <v>55330.39379999999</v>
      </c>
      <c r="H83" s="27">
        <f>F83-G83+C83</f>
        <v>57134.88620000001</v>
      </c>
      <c r="I83" s="45" t="s">
        <v>26</v>
      </c>
      <c r="J83" s="39">
        <f>1.15*6162.2</f>
        <v>7086.529999999999</v>
      </c>
    </row>
    <row r="84" spans="1:10" ht="12.75">
      <c r="A84" s="180"/>
      <c r="B84" s="57"/>
      <c r="C84" s="58"/>
      <c r="D84" s="58"/>
      <c r="E84" s="71"/>
      <c r="F84" s="60"/>
      <c r="G84" s="59"/>
      <c r="H84" s="61"/>
      <c r="I84" s="44" t="s">
        <v>30</v>
      </c>
      <c r="J84" s="32">
        <f>2.78*6162.2</f>
        <v>17130.915999999997</v>
      </c>
    </row>
    <row r="85" spans="1:10" ht="12.75">
      <c r="A85" s="180"/>
      <c r="B85" s="62"/>
      <c r="C85" s="63"/>
      <c r="D85" s="63"/>
      <c r="E85" s="72"/>
      <c r="F85" s="65"/>
      <c r="G85" s="64"/>
      <c r="H85" s="66"/>
      <c r="I85" s="21" t="s">
        <v>32</v>
      </c>
      <c r="J85" s="32">
        <f>1.28*6162.2</f>
        <v>7887.616</v>
      </c>
    </row>
    <row r="86" spans="1:10" ht="12.75">
      <c r="A86" s="180"/>
      <c r="B86" s="67"/>
      <c r="C86" s="63"/>
      <c r="D86" s="63"/>
      <c r="E86" s="66"/>
      <c r="F86" s="67"/>
      <c r="G86" s="63"/>
      <c r="H86" s="66"/>
      <c r="I86" s="38" t="s">
        <v>76</v>
      </c>
      <c r="J86" s="37">
        <v>2245</v>
      </c>
    </row>
    <row r="87" spans="1:10" ht="13.5" thickBot="1">
      <c r="A87" s="180"/>
      <c r="B87" s="67"/>
      <c r="C87" s="63"/>
      <c r="D87" s="63"/>
      <c r="E87" s="66"/>
      <c r="F87" s="67"/>
      <c r="G87" s="63"/>
      <c r="H87" s="66"/>
      <c r="I87" s="38" t="s">
        <v>78</v>
      </c>
      <c r="J87" s="37">
        <v>10</v>
      </c>
    </row>
    <row r="88" spans="1:10" ht="13.5" thickBot="1">
      <c r="A88" s="175" t="s">
        <v>19</v>
      </c>
      <c r="B88" s="15">
        <f>18.710024*6162.2</f>
        <v>115294.9098928</v>
      </c>
      <c r="C88" s="24">
        <f>E88-B88</f>
        <v>14772.610107200002</v>
      </c>
      <c r="D88" s="23"/>
      <c r="E88" s="24">
        <v>130067.52</v>
      </c>
      <c r="F88" s="22">
        <f>B88*1</f>
        <v>115294.9098928</v>
      </c>
      <c r="G88" s="25">
        <f>(2.669+2.36+0.24+3.71)*6162.2</f>
        <v>55330.39379999999</v>
      </c>
      <c r="H88" s="40">
        <f>F88-G88+C88</f>
        <v>74737.12620000001</v>
      </c>
      <c r="I88" s="49" t="s">
        <v>26</v>
      </c>
      <c r="J88" s="39">
        <f>1.15*6162.2</f>
        <v>7086.529999999999</v>
      </c>
    </row>
    <row r="89" spans="1:10" ht="12.75">
      <c r="A89" s="180"/>
      <c r="B89" s="57"/>
      <c r="C89" s="58"/>
      <c r="D89" s="58"/>
      <c r="E89" s="71"/>
      <c r="F89" s="60"/>
      <c r="G89" s="59"/>
      <c r="H89" s="61"/>
      <c r="I89" s="44" t="s">
        <v>30</v>
      </c>
      <c r="J89" s="32">
        <f>2.78*6162.2</f>
        <v>17130.915999999997</v>
      </c>
    </row>
    <row r="90" spans="1:10" ht="12.75">
      <c r="A90" s="180"/>
      <c r="B90" s="62"/>
      <c r="C90" s="63"/>
      <c r="D90" s="63"/>
      <c r="E90" s="72"/>
      <c r="F90" s="65"/>
      <c r="G90" s="64"/>
      <c r="H90" s="66"/>
      <c r="I90" s="21" t="s">
        <v>32</v>
      </c>
      <c r="J90" s="32">
        <f>1.28*6162.2</f>
        <v>7887.616</v>
      </c>
    </row>
    <row r="91" spans="1:10" ht="12.75">
      <c r="A91" s="180"/>
      <c r="B91" s="114"/>
      <c r="C91" s="110"/>
      <c r="D91" s="110"/>
      <c r="E91" s="116"/>
      <c r="F91" s="117"/>
      <c r="G91" s="115"/>
      <c r="H91" s="109"/>
      <c r="I91" s="130" t="s">
        <v>79</v>
      </c>
      <c r="J91" s="48">
        <f>3*14</f>
        <v>42</v>
      </c>
    </row>
    <row r="92" spans="1:10" ht="24">
      <c r="A92" s="180"/>
      <c r="B92" s="114"/>
      <c r="C92" s="110"/>
      <c r="D92" s="110"/>
      <c r="E92" s="116"/>
      <c r="F92" s="117"/>
      <c r="G92" s="115"/>
      <c r="H92" s="109"/>
      <c r="I92" s="38" t="s">
        <v>80</v>
      </c>
      <c r="J92" s="113">
        <v>6092</v>
      </c>
    </row>
    <row r="93" spans="1:10" ht="12.75">
      <c r="A93" s="180"/>
      <c r="B93" s="114"/>
      <c r="C93" s="110"/>
      <c r="D93" s="110"/>
      <c r="E93" s="116"/>
      <c r="F93" s="117"/>
      <c r="G93" s="115"/>
      <c r="H93" s="109"/>
      <c r="I93" s="130" t="s">
        <v>81</v>
      </c>
      <c r="J93" s="14">
        <v>30</v>
      </c>
    </row>
    <row r="94" spans="1:10" ht="13.5" thickBot="1">
      <c r="A94" s="180"/>
      <c r="B94" s="73"/>
      <c r="C94" s="74"/>
      <c r="D94" s="74"/>
      <c r="E94" s="75"/>
      <c r="F94" s="73"/>
      <c r="G94" s="63"/>
      <c r="H94" s="66"/>
      <c r="I94" s="21" t="s">
        <v>82</v>
      </c>
      <c r="J94" s="19">
        <v>230</v>
      </c>
    </row>
    <row r="95" spans="1:10" ht="13.5" thickBot="1">
      <c r="A95" s="186" t="s">
        <v>20</v>
      </c>
      <c r="B95" s="15">
        <f>18.710024*6162.2</f>
        <v>115294.9098928</v>
      </c>
      <c r="C95" s="24">
        <f>E95-B95</f>
        <v>32598.02010719999</v>
      </c>
      <c r="D95" s="23"/>
      <c r="E95" s="24">
        <v>147892.93</v>
      </c>
      <c r="F95" s="22">
        <f>B95*1</f>
        <v>115294.9098928</v>
      </c>
      <c r="G95" s="25">
        <f>(2.669+2.36+0.24+3.71)*6162.2</f>
        <v>55330.39379999999</v>
      </c>
      <c r="H95" s="27">
        <f>F95-G95+C95</f>
        <v>92562.5362</v>
      </c>
      <c r="I95" s="45" t="s">
        <v>26</v>
      </c>
      <c r="J95" s="39">
        <f>1.15*6162.2</f>
        <v>7086.529999999999</v>
      </c>
    </row>
    <row r="96" spans="1:10" ht="12.75">
      <c r="A96" s="180"/>
      <c r="B96" s="57"/>
      <c r="C96" s="58"/>
      <c r="D96" s="58"/>
      <c r="E96" s="71"/>
      <c r="F96" s="65"/>
      <c r="G96" s="64"/>
      <c r="H96" s="66"/>
      <c r="I96" s="44" t="s">
        <v>30</v>
      </c>
      <c r="J96" s="32">
        <f>2.78*6162.2</f>
        <v>17130.915999999997</v>
      </c>
    </row>
    <row r="97" spans="1:10" ht="12.75">
      <c r="A97" s="180"/>
      <c r="B97" s="62"/>
      <c r="C97" s="63"/>
      <c r="D97" s="63"/>
      <c r="E97" s="72"/>
      <c r="F97" s="65"/>
      <c r="G97" s="64"/>
      <c r="H97" s="66"/>
      <c r="I97" s="21" t="s">
        <v>32</v>
      </c>
      <c r="J97" s="32">
        <f>1.28*6162.2</f>
        <v>7887.616</v>
      </c>
    </row>
    <row r="98" spans="1:10" ht="12.75">
      <c r="A98" s="180"/>
      <c r="B98" s="76"/>
      <c r="C98" s="77"/>
      <c r="D98" s="77"/>
      <c r="E98" s="78"/>
      <c r="F98" s="76"/>
      <c r="G98" s="64"/>
      <c r="H98" s="72"/>
      <c r="I98" s="21" t="s">
        <v>83</v>
      </c>
      <c r="J98" s="14">
        <f>19*50</f>
        <v>950</v>
      </c>
    </row>
    <row r="99" spans="1:10" ht="12.75">
      <c r="A99" s="180"/>
      <c r="B99" s="121"/>
      <c r="C99" s="120"/>
      <c r="D99" s="120"/>
      <c r="E99" s="122"/>
      <c r="F99" s="121"/>
      <c r="G99" s="118"/>
      <c r="H99" s="119"/>
      <c r="I99" s="21" t="s">
        <v>84</v>
      </c>
      <c r="J99" s="35">
        <v>34</v>
      </c>
    </row>
    <row r="100" spans="1:10" ht="24">
      <c r="A100" s="180"/>
      <c r="B100" s="121"/>
      <c r="C100" s="120"/>
      <c r="D100" s="120"/>
      <c r="E100" s="122"/>
      <c r="F100" s="121"/>
      <c r="G100" s="118"/>
      <c r="H100" s="119"/>
      <c r="I100" s="21" t="s">
        <v>85</v>
      </c>
      <c r="J100" s="35">
        <v>449</v>
      </c>
    </row>
    <row r="101" spans="1:10" ht="12.75">
      <c r="A101" s="180"/>
      <c r="B101" s="121"/>
      <c r="C101" s="120"/>
      <c r="D101" s="120"/>
      <c r="E101" s="122"/>
      <c r="F101" s="121"/>
      <c r="G101" s="118"/>
      <c r="H101" s="119"/>
      <c r="I101" s="133" t="s">
        <v>86</v>
      </c>
      <c r="J101" s="35">
        <v>10</v>
      </c>
    </row>
    <row r="102" spans="1:10" ht="12.75">
      <c r="A102" s="180"/>
      <c r="B102" s="121"/>
      <c r="C102" s="120"/>
      <c r="D102" s="120"/>
      <c r="E102" s="122"/>
      <c r="F102" s="121"/>
      <c r="G102" s="118"/>
      <c r="H102" s="119"/>
      <c r="I102" s="21" t="s">
        <v>87</v>
      </c>
      <c r="J102" s="35">
        <v>449</v>
      </c>
    </row>
    <row r="103" spans="1:10" ht="24">
      <c r="A103" s="180"/>
      <c r="B103" s="121"/>
      <c r="C103" s="120"/>
      <c r="D103" s="120"/>
      <c r="E103" s="122"/>
      <c r="F103" s="121"/>
      <c r="G103" s="118"/>
      <c r="H103" s="119"/>
      <c r="I103" s="21" t="s">
        <v>88</v>
      </c>
      <c r="J103" s="35">
        <v>1344</v>
      </c>
    </row>
    <row r="104" spans="1:10" ht="24">
      <c r="A104" s="180"/>
      <c r="B104" s="76"/>
      <c r="C104" s="77"/>
      <c r="D104" s="77"/>
      <c r="E104" s="78"/>
      <c r="F104" s="76"/>
      <c r="G104" s="64"/>
      <c r="H104" s="72"/>
      <c r="I104" s="38" t="s">
        <v>27</v>
      </c>
      <c r="J104" s="13">
        <v>2408</v>
      </c>
    </row>
    <row r="105" spans="1:10" ht="12.75">
      <c r="A105" s="180"/>
      <c r="B105" s="79"/>
      <c r="C105" s="80"/>
      <c r="D105" s="80"/>
      <c r="E105" s="81"/>
      <c r="F105" s="79"/>
      <c r="G105" s="82"/>
      <c r="H105" s="83"/>
      <c r="I105" s="11" t="s">
        <v>89</v>
      </c>
      <c r="J105" s="13">
        <v>470</v>
      </c>
    </row>
    <row r="106" spans="1:10" ht="24.75" thickBot="1">
      <c r="A106" s="187"/>
      <c r="B106" s="84"/>
      <c r="C106" s="85"/>
      <c r="D106" s="85"/>
      <c r="E106" s="86"/>
      <c r="F106" s="84"/>
      <c r="G106" s="87"/>
      <c r="H106" s="88"/>
      <c r="I106" s="47" t="s">
        <v>28</v>
      </c>
      <c r="J106" s="54">
        <v>21517.77</v>
      </c>
    </row>
    <row r="107" spans="1:10" ht="13.5" thickBot="1">
      <c r="A107" s="4" t="s">
        <v>21</v>
      </c>
      <c r="B107" s="138">
        <f>SUM(B7:B95)</f>
        <v>1345085.9033568</v>
      </c>
      <c r="C107" s="139">
        <f>SUM(C7:C95)</f>
        <v>39173.80664319995</v>
      </c>
      <c r="D107" s="140"/>
      <c r="E107" s="141">
        <f>SUM(E7:E106)</f>
        <v>1384259.71</v>
      </c>
      <c r="F107" s="142">
        <f>SUM(F7:F95)</f>
        <v>1345085.9033568</v>
      </c>
      <c r="G107" s="143">
        <f>SUM(G7:G95)</f>
        <v>656607.0587999998</v>
      </c>
      <c r="H107" s="144">
        <f>SUM(H7:H95)</f>
        <v>727652.6512000002</v>
      </c>
      <c r="I107" s="89"/>
      <c r="J107" s="90"/>
    </row>
    <row r="108" spans="1:10" ht="13.5" thickBot="1">
      <c r="A108" s="3"/>
      <c r="B108" s="91"/>
      <c r="C108" s="92"/>
      <c r="D108" s="92"/>
      <c r="E108" s="93"/>
      <c r="F108" s="135"/>
      <c r="G108" s="135"/>
      <c r="H108" s="135"/>
      <c r="I108" s="136" t="s">
        <v>98</v>
      </c>
      <c r="J108" s="56">
        <f>SUM(J7:J106)</f>
        <v>552453.2779999996</v>
      </c>
    </row>
    <row r="109" spans="1:10" ht="13.5" thickBot="1">
      <c r="A109" s="1"/>
      <c r="B109" s="94"/>
      <c r="C109" s="95"/>
      <c r="D109" s="95"/>
      <c r="E109" s="96"/>
      <c r="F109" s="188"/>
      <c r="G109" s="189"/>
      <c r="H109" s="189"/>
      <c r="I109" s="190"/>
      <c r="J109" s="145"/>
    </row>
    <row r="110" spans="2:10" ht="13.5" thickBot="1">
      <c r="B110" s="97"/>
      <c r="C110" s="97"/>
      <c r="D110" s="97"/>
      <c r="E110" s="97"/>
      <c r="F110" s="137"/>
      <c r="G110" s="137"/>
      <c r="H110" s="137"/>
      <c r="I110" s="7" t="s">
        <v>33</v>
      </c>
      <c r="J110" s="146">
        <f>H107+J6-J108</f>
        <v>425035.9632000006</v>
      </c>
    </row>
    <row r="111" spans="2:10" ht="12.75">
      <c r="B111" s="97"/>
      <c r="C111" s="97"/>
      <c r="D111" s="97"/>
      <c r="E111" s="97"/>
      <c r="F111" s="97"/>
      <c r="G111" s="97"/>
      <c r="H111" s="97"/>
      <c r="I111" s="97"/>
      <c r="J111" s="97"/>
    </row>
    <row r="117" spans="1:10" ht="21" customHeight="1">
      <c r="A117" s="167" t="s">
        <v>100</v>
      </c>
      <c r="B117" s="167"/>
      <c r="C117" s="167"/>
      <c r="D117" s="167"/>
      <c r="E117" s="167"/>
      <c r="F117" s="167"/>
      <c r="G117" s="167"/>
      <c r="H117" s="167"/>
      <c r="I117" s="167"/>
      <c r="J117" s="167"/>
    </row>
    <row r="118" spans="1:10" ht="24.75" customHeight="1" thickBot="1">
      <c r="A118" s="168" t="s">
        <v>23</v>
      </c>
      <c r="B118" s="168"/>
      <c r="C118" s="168"/>
      <c r="D118" s="168"/>
      <c r="E118" s="168"/>
      <c r="F118" s="168"/>
      <c r="G118" s="168"/>
      <c r="H118" s="168"/>
      <c r="I118" s="168"/>
      <c r="J118" s="168"/>
    </row>
    <row r="119" spans="1:10" ht="24.75" customHeight="1" thickBot="1">
      <c r="A119" s="191"/>
      <c r="B119" s="194" t="s">
        <v>22</v>
      </c>
      <c r="C119" s="195"/>
      <c r="D119" s="195"/>
      <c r="E119" s="196"/>
      <c r="F119" s="194" t="s">
        <v>25</v>
      </c>
      <c r="G119" s="195"/>
      <c r="H119" s="195"/>
      <c r="I119" s="195"/>
      <c r="J119" s="196"/>
    </row>
    <row r="120" spans="1:10" ht="15" customHeight="1" thickBot="1">
      <c r="A120" s="192"/>
      <c r="B120" s="197" t="s">
        <v>0</v>
      </c>
      <c r="C120" s="199" t="s">
        <v>34</v>
      </c>
      <c r="D120" s="197" t="s">
        <v>1</v>
      </c>
      <c r="E120" s="197" t="s">
        <v>2</v>
      </c>
      <c r="F120" s="197" t="s">
        <v>3</v>
      </c>
      <c r="G120" s="197" t="s">
        <v>4</v>
      </c>
      <c r="H120" s="197" t="s">
        <v>5</v>
      </c>
      <c r="I120" s="203" t="s">
        <v>6</v>
      </c>
      <c r="J120" s="204"/>
    </row>
    <row r="121" spans="1:10" ht="40.5" customHeight="1" thickBot="1">
      <c r="A121" s="193"/>
      <c r="B121" s="198"/>
      <c r="C121" s="200"/>
      <c r="D121" s="198"/>
      <c r="E121" s="198"/>
      <c r="F121" s="201"/>
      <c r="G121" s="201"/>
      <c r="H121" s="202"/>
      <c r="I121" s="163" t="s">
        <v>7</v>
      </c>
      <c r="J121" s="163" t="s">
        <v>8</v>
      </c>
    </row>
    <row r="122" spans="1:10" ht="21.75" customHeight="1" thickBot="1">
      <c r="A122" s="8" t="s">
        <v>101</v>
      </c>
      <c r="B122" s="205"/>
      <c r="C122" s="206"/>
      <c r="D122" s="206"/>
      <c r="E122" s="207"/>
      <c r="F122" s="151"/>
      <c r="G122" s="152"/>
      <c r="H122" s="152"/>
      <c r="I122" s="165" t="s">
        <v>102</v>
      </c>
      <c r="J122" s="166">
        <f>J110</f>
        <v>425035.9632000006</v>
      </c>
    </row>
    <row r="123" spans="1:11" ht="13.5" thickBot="1">
      <c r="A123" s="175" t="s">
        <v>9</v>
      </c>
      <c r="B123" s="15">
        <f>18.710024*6162.2</f>
        <v>115294.9098928</v>
      </c>
      <c r="C123" s="24">
        <f>E123-B123</f>
        <v>-17701.279892799997</v>
      </c>
      <c r="D123" s="23"/>
      <c r="E123" s="33">
        <v>97593.63</v>
      </c>
      <c r="F123" s="29">
        <f>B123*1</f>
        <v>115294.9098928</v>
      </c>
      <c r="G123" s="25">
        <f>(2.669+2.36+0.24+3.71)*6162.2</f>
        <v>55330.39379999999</v>
      </c>
      <c r="H123" s="26">
        <f>F123-G123+C123</f>
        <v>42263.236200000014</v>
      </c>
      <c r="I123" s="159" t="s">
        <v>30</v>
      </c>
      <c r="J123" s="158">
        <f>2.78*6162.2+0.99*6162.2</f>
        <v>23231.494</v>
      </c>
      <c r="K123" s="160"/>
    </row>
    <row r="124" spans="1:10" ht="12.75">
      <c r="A124" s="180"/>
      <c r="B124" s="57"/>
      <c r="C124" s="58"/>
      <c r="D124" s="58"/>
      <c r="E124" s="59"/>
      <c r="F124" s="60"/>
      <c r="G124" s="59"/>
      <c r="H124" s="58"/>
      <c r="I124" s="12" t="s">
        <v>32</v>
      </c>
      <c r="J124" s="32">
        <f>1.28*6162.2</f>
        <v>7887.616</v>
      </c>
    </row>
    <row r="125" spans="1:10" ht="12.75">
      <c r="A125" s="180"/>
      <c r="B125" s="114"/>
      <c r="C125" s="110"/>
      <c r="D125" s="110"/>
      <c r="E125" s="118"/>
      <c r="F125" s="117"/>
      <c r="G125" s="118"/>
      <c r="H125" s="110"/>
      <c r="I125" s="9" t="s">
        <v>103</v>
      </c>
      <c r="J125" s="48">
        <v>10</v>
      </c>
    </row>
    <row r="126" spans="1:10" ht="12.75">
      <c r="A126" s="180"/>
      <c r="B126" s="111"/>
      <c r="C126" s="110"/>
      <c r="D126" s="110"/>
      <c r="E126" s="110"/>
      <c r="F126" s="111"/>
      <c r="G126" s="110"/>
      <c r="H126" s="110"/>
      <c r="I126" s="9" t="s">
        <v>104</v>
      </c>
      <c r="J126" s="13">
        <v>195</v>
      </c>
    </row>
    <row r="127" spans="1:10" ht="24">
      <c r="A127" s="180"/>
      <c r="B127" s="111"/>
      <c r="C127" s="110"/>
      <c r="D127" s="110"/>
      <c r="E127" s="110"/>
      <c r="F127" s="111"/>
      <c r="G127" s="110"/>
      <c r="H127" s="110"/>
      <c r="I127" s="10" t="s">
        <v>105</v>
      </c>
      <c r="J127" s="13">
        <v>276</v>
      </c>
    </row>
    <row r="128" spans="1:10" ht="13.5" thickBot="1">
      <c r="A128" s="180"/>
      <c r="B128" s="111"/>
      <c r="C128" s="110"/>
      <c r="D128" s="110"/>
      <c r="E128" s="110"/>
      <c r="F128" s="111"/>
      <c r="G128" s="110"/>
      <c r="H128" s="110"/>
      <c r="I128" s="9" t="s">
        <v>106</v>
      </c>
      <c r="J128" s="13">
        <v>510</v>
      </c>
    </row>
    <row r="129" spans="1:10" ht="13.5" thickBot="1">
      <c r="A129" s="186" t="s">
        <v>10</v>
      </c>
      <c r="B129" s="15">
        <f>18.710024*6162.2</f>
        <v>115294.9098928</v>
      </c>
      <c r="C129" s="24">
        <f>E129-B129</f>
        <v>-371.4498927999957</v>
      </c>
      <c r="D129" s="28"/>
      <c r="E129" s="34">
        <v>114923.46</v>
      </c>
      <c r="F129" s="22">
        <f>B129*1</f>
        <v>115294.9098928</v>
      </c>
      <c r="G129" s="25">
        <f>(2.669+2.36+0.24+3.71)*6162.2</f>
        <v>55330.39379999999</v>
      </c>
      <c r="H129" s="27">
        <f>F129-G129+C129</f>
        <v>59593.066200000016</v>
      </c>
      <c r="I129" s="159" t="s">
        <v>30</v>
      </c>
      <c r="J129" s="158">
        <f>2.78*6162.2+0.99*6162.2</f>
        <v>23231.494</v>
      </c>
    </row>
    <row r="130" spans="1:10" ht="12.75">
      <c r="A130" s="180"/>
      <c r="B130" s="57"/>
      <c r="C130" s="58"/>
      <c r="D130" s="58"/>
      <c r="E130" s="59"/>
      <c r="F130" s="117"/>
      <c r="G130" s="118"/>
      <c r="H130" s="109"/>
      <c r="I130" s="12" t="s">
        <v>32</v>
      </c>
      <c r="J130" s="32">
        <f>1.28*6162.2</f>
        <v>7887.616</v>
      </c>
    </row>
    <row r="131" spans="1:10" ht="14.25" customHeight="1">
      <c r="A131" s="180"/>
      <c r="B131" s="114"/>
      <c r="C131" s="110"/>
      <c r="D131" s="110"/>
      <c r="E131" s="118"/>
      <c r="F131" s="117"/>
      <c r="G131" s="118"/>
      <c r="H131" s="109"/>
      <c r="I131" s="38" t="s">
        <v>107</v>
      </c>
      <c r="J131" s="48">
        <v>20</v>
      </c>
    </row>
    <row r="132" spans="1:10" ht="36">
      <c r="A132" s="180"/>
      <c r="B132" s="111"/>
      <c r="C132" s="110"/>
      <c r="D132" s="110"/>
      <c r="E132" s="110"/>
      <c r="F132" s="111"/>
      <c r="G132" s="110"/>
      <c r="H132" s="109"/>
      <c r="I132" s="31" t="s">
        <v>108</v>
      </c>
      <c r="J132" s="37">
        <v>310</v>
      </c>
    </row>
    <row r="133" spans="1:10" ht="36">
      <c r="A133" s="180"/>
      <c r="B133" s="111"/>
      <c r="C133" s="110"/>
      <c r="D133" s="110"/>
      <c r="E133" s="110"/>
      <c r="F133" s="111"/>
      <c r="G133" s="110"/>
      <c r="H133" s="109"/>
      <c r="I133" s="31" t="s">
        <v>109</v>
      </c>
      <c r="J133" s="35">
        <v>310</v>
      </c>
    </row>
    <row r="134" spans="1:10" ht="13.5" thickBot="1">
      <c r="A134" s="180"/>
      <c r="B134" s="111"/>
      <c r="C134" s="110"/>
      <c r="D134" s="110"/>
      <c r="E134" s="110"/>
      <c r="F134" s="111"/>
      <c r="G134" s="110"/>
      <c r="H134" s="109"/>
      <c r="I134" s="53" t="s">
        <v>110</v>
      </c>
      <c r="J134" s="35">
        <v>2465</v>
      </c>
    </row>
    <row r="135" spans="1:10" ht="13.5" thickBot="1">
      <c r="A135" s="175" t="s">
        <v>11</v>
      </c>
      <c r="B135" s="15">
        <f>18.710024*6162.2</f>
        <v>115294.9098928</v>
      </c>
      <c r="C135" s="24">
        <f>E135-B135</f>
        <v>-9944.539892800007</v>
      </c>
      <c r="D135" s="28"/>
      <c r="E135" s="34">
        <v>105350.37</v>
      </c>
      <c r="F135" s="22">
        <f>B135*1</f>
        <v>115294.9098928</v>
      </c>
      <c r="G135" s="25">
        <f>(2.669+2.36+0.24+3.71)*6162.2</f>
        <v>55330.39379999999</v>
      </c>
      <c r="H135" s="27">
        <f>F135-G135+C135</f>
        <v>50019.976200000005</v>
      </c>
      <c r="I135" s="159" t="s">
        <v>30</v>
      </c>
      <c r="J135" s="158">
        <f>2.78*6162.2+0.99*6162.2</f>
        <v>23231.494</v>
      </c>
    </row>
    <row r="136" spans="1:10" ht="12.75">
      <c r="A136" s="179"/>
      <c r="B136" s="114"/>
      <c r="C136" s="110"/>
      <c r="D136" s="110"/>
      <c r="E136" s="118"/>
      <c r="F136" s="117"/>
      <c r="G136" s="118"/>
      <c r="H136" s="109"/>
      <c r="I136" s="12" t="s">
        <v>32</v>
      </c>
      <c r="J136" s="32">
        <f>1.28*6162.2</f>
        <v>7887.616</v>
      </c>
    </row>
    <row r="137" spans="1:10" ht="24">
      <c r="A137" s="179"/>
      <c r="B137" s="114"/>
      <c r="C137" s="110"/>
      <c r="D137" s="110"/>
      <c r="E137" s="118"/>
      <c r="F137" s="117"/>
      <c r="G137" s="118"/>
      <c r="H137" s="109"/>
      <c r="I137" s="46" t="s">
        <v>111</v>
      </c>
      <c r="J137" s="48">
        <v>2125</v>
      </c>
    </row>
    <row r="138" spans="1:10" ht="13.5" thickBot="1">
      <c r="A138" s="179"/>
      <c r="B138" s="114"/>
      <c r="C138" s="110"/>
      <c r="D138" s="110"/>
      <c r="E138" s="118"/>
      <c r="F138" s="117"/>
      <c r="G138" s="118"/>
      <c r="H138" s="109"/>
      <c r="I138" s="9" t="s">
        <v>44</v>
      </c>
      <c r="J138" s="98">
        <v>3742</v>
      </c>
    </row>
    <row r="139" spans="1:10" ht="13.5" thickBot="1">
      <c r="A139" s="175" t="s">
        <v>12</v>
      </c>
      <c r="B139" s="15">
        <f>18.710024*6162.2</f>
        <v>115294.9098928</v>
      </c>
      <c r="C139" s="24">
        <f>E139-B139</f>
        <v>-32104.1098928</v>
      </c>
      <c r="D139" s="23"/>
      <c r="E139" s="33">
        <v>83190.8</v>
      </c>
      <c r="F139" s="29">
        <f>B139*1</f>
        <v>115294.9098928</v>
      </c>
      <c r="G139" s="25">
        <f>(2.669+2.36+0.24+3.71)*6162.2</f>
        <v>55330.39379999999</v>
      </c>
      <c r="H139" s="36">
        <f>F139-G139+C139</f>
        <v>27860.406200000012</v>
      </c>
      <c r="I139" s="159" t="s">
        <v>30</v>
      </c>
      <c r="J139" s="158">
        <f>2.78*6162.2+0.99*6162.2</f>
        <v>23231.494</v>
      </c>
    </row>
    <row r="140" spans="1:10" ht="12.75">
      <c r="A140" s="179"/>
      <c r="B140" s="57"/>
      <c r="C140" s="58"/>
      <c r="D140" s="58"/>
      <c r="E140" s="59"/>
      <c r="F140" s="60"/>
      <c r="G140" s="59"/>
      <c r="H140" s="61"/>
      <c r="I140" s="12" t="s">
        <v>32</v>
      </c>
      <c r="J140" s="32">
        <f>1.28*6162.2</f>
        <v>7887.616</v>
      </c>
    </row>
    <row r="141" spans="1:10" ht="12.75">
      <c r="A141" s="179"/>
      <c r="B141" s="114"/>
      <c r="C141" s="110"/>
      <c r="D141" s="110"/>
      <c r="E141" s="118"/>
      <c r="F141" s="117"/>
      <c r="G141" s="118"/>
      <c r="H141" s="109"/>
      <c r="I141" s="9" t="s">
        <v>112</v>
      </c>
      <c r="J141" s="48">
        <v>10</v>
      </c>
    </row>
    <row r="142" spans="1:10" ht="13.5" thickBot="1">
      <c r="A142" s="179"/>
      <c r="B142" s="111"/>
      <c r="C142" s="110"/>
      <c r="D142" s="110"/>
      <c r="E142" s="110"/>
      <c r="F142" s="111"/>
      <c r="G142" s="110"/>
      <c r="H142" s="109"/>
      <c r="I142" s="18" t="s">
        <v>24</v>
      </c>
      <c r="J142" s="37">
        <v>4000</v>
      </c>
    </row>
    <row r="143" spans="1:10" ht="17.25" customHeight="1" thickBot="1">
      <c r="A143" s="186" t="s">
        <v>13</v>
      </c>
      <c r="B143" s="15">
        <f>18.710024*6162.2</f>
        <v>115294.9098928</v>
      </c>
      <c r="C143" s="24">
        <f>E143-B143</f>
        <v>1054.4501071999985</v>
      </c>
      <c r="D143" s="28"/>
      <c r="E143" s="34">
        <v>116349.36</v>
      </c>
      <c r="F143" s="22">
        <f>B143*1</f>
        <v>115294.9098928</v>
      </c>
      <c r="G143" s="25">
        <f>(2.669+2.36+0.24+3.71)*6162.2</f>
        <v>55330.39379999999</v>
      </c>
      <c r="H143" s="27">
        <f>F143-G143+C143</f>
        <v>61018.96620000001</v>
      </c>
      <c r="I143" s="159" t="s">
        <v>30</v>
      </c>
      <c r="J143" s="158">
        <f>2.78*6162.2+0.99*6162.2</f>
        <v>23231.494</v>
      </c>
    </row>
    <row r="144" spans="1:10" ht="12.75">
      <c r="A144" s="180"/>
      <c r="B144" s="114"/>
      <c r="C144" s="110"/>
      <c r="D144" s="110"/>
      <c r="E144" s="118"/>
      <c r="F144" s="117"/>
      <c r="G144" s="118"/>
      <c r="H144" s="109"/>
      <c r="I144" s="12" t="s">
        <v>32</v>
      </c>
      <c r="J144" s="32">
        <f>1.28*6162.2</f>
        <v>7887.616</v>
      </c>
    </row>
    <row r="145" spans="1:10" ht="13.5" thickBot="1">
      <c r="A145" s="180"/>
      <c r="B145" s="114"/>
      <c r="C145" s="110"/>
      <c r="D145" s="110"/>
      <c r="E145" s="118"/>
      <c r="F145" s="117"/>
      <c r="G145" s="118"/>
      <c r="H145" s="109"/>
      <c r="I145" s="31" t="s">
        <v>113</v>
      </c>
      <c r="J145" s="48">
        <v>60</v>
      </c>
    </row>
    <row r="146" spans="1:10" ht="15.75" customHeight="1" thickBot="1">
      <c r="A146" s="186" t="s">
        <v>14</v>
      </c>
      <c r="B146" s="15">
        <f>18.710024*6162.2</f>
        <v>115294.9098928</v>
      </c>
      <c r="C146" s="24">
        <f>E146-B146</f>
        <v>11811.490107199992</v>
      </c>
      <c r="D146" s="28"/>
      <c r="E146" s="34">
        <v>127106.4</v>
      </c>
      <c r="F146" s="22">
        <f>B146*1</f>
        <v>115294.9098928</v>
      </c>
      <c r="G146" s="25">
        <f>(2.669+2.36+0.24+3.71)*6162.2</f>
        <v>55330.39379999999</v>
      </c>
      <c r="H146" s="27">
        <f>F146-G146+C146</f>
        <v>71776.0062</v>
      </c>
      <c r="I146" s="159" t="s">
        <v>30</v>
      </c>
      <c r="J146" s="158">
        <f>2.78*6162.2+0.99*6162.2</f>
        <v>23231.494</v>
      </c>
    </row>
    <row r="147" spans="1:10" ht="12.75">
      <c r="A147" s="180"/>
      <c r="B147" s="114"/>
      <c r="C147" s="110"/>
      <c r="D147" s="110"/>
      <c r="E147" s="118"/>
      <c r="F147" s="117"/>
      <c r="G147" s="118"/>
      <c r="H147" s="109"/>
      <c r="I147" s="12" t="s">
        <v>32</v>
      </c>
      <c r="J147" s="32">
        <f>1.28*6162.2</f>
        <v>7887.616</v>
      </c>
    </row>
    <row r="148" spans="1:10" ht="12.75">
      <c r="A148" s="180"/>
      <c r="B148" s="114"/>
      <c r="C148" s="110"/>
      <c r="D148" s="110"/>
      <c r="E148" s="118"/>
      <c r="F148" s="117"/>
      <c r="G148" s="118"/>
      <c r="H148" s="109"/>
      <c r="I148" s="18" t="s">
        <v>114</v>
      </c>
      <c r="J148" s="162">
        <v>224.4</v>
      </c>
    </row>
    <row r="149" spans="1:10" ht="12.75">
      <c r="A149" s="180"/>
      <c r="B149" s="111"/>
      <c r="C149" s="110"/>
      <c r="D149" s="110"/>
      <c r="E149" s="110"/>
      <c r="F149" s="111"/>
      <c r="G149" s="110"/>
      <c r="H149" s="109"/>
      <c r="I149" s="9" t="s">
        <v>115</v>
      </c>
      <c r="J149" s="124">
        <v>13</v>
      </c>
    </row>
    <row r="150" spans="1:10" ht="12.75">
      <c r="A150" s="180"/>
      <c r="B150" s="111"/>
      <c r="C150" s="110"/>
      <c r="D150" s="110"/>
      <c r="E150" s="110"/>
      <c r="F150" s="111"/>
      <c r="G150" s="110"/>
      <c r="H150" s="109"/>
      <c r="I150" s="11" t="s">
        <v>116</v>
      </c>
      <c r="J150" s="208">
        <v>898</v>
      </c>
    </row>
    <row r="151" spans="1:10" ht="13.5" thickBot="1">
      <c r="A151" s="187"/>
      <c r="B151" s="68"/>
      <c r="C151" s="69"/>
      <c r="D151" s="69"/>
      <c r="E151" s="69"/>
      <c r="F151" s="68"/>
      <c r="G151" s="69"/>
      <c r="H151" s="70"/>
      <c r="I151" s="20" t="s">
        <v>117</v>
      </c>
      <c r="J151" s="209"/>
    </row>
    <row r="152" spans="1:10" ht="13.5" thickBot="1">
      <c r="A152" s="175" t="s">
        <v>15</v>
      </c>
      <c r="B152" s="15">
        <f>17.310024*6162.2</f>
        <v>106667.82989279999</v>
      </c>
      <c r="C152" s="24">
        <f>E152-B152</f>
        <v>1072.9101072000194</v>
      </c>
      <c r="D152" s="28"/>
      <c r="E152" s="24">
        <v>107740.74</v>
      </c>
      <c r="F152" s="22">
        <f>B152*1</f>
        <v>106667.82989279999</v>
      </c>
      <c r="G152" s="25">
        <f>(2.669+2.36+0.24+3.71)*6162.2</f>
        <v>55330.39379999999</v>
      </c>
      <c r="H152" s="40">
        <f>F152-G152+C152</f>
        <v>52410.346200000015</v>
      </c>
      <c r="I152" s="159" t="s">
        <v>30</v>
      </c>
      <c r="J152" s="158">
        <f>2.78*6162.2+0.99*6162.2</f>
        <v>23231.494</v>
      </c>
    </row>
    <row r="153" spans="1:10" ht="12.75">
      <c r="A153" s="180"/>
      <c r="B153" s="114"/>
      <c r="C153" s="110"/>
      <c r="D153" s="110"/>
      <c r="E153" s="118"/>
      <c r="F153" s="117"/>
      <c r="G153" s="118"/>
      <c r="H153" s="110"/>
      <c r="I153" s="125" t="s">
        <v>29</v>
      </c>
      <c r="J153" s="37">
        <v>10505</v>
      </c>
    </row>
    <row r="154" spans="1:10" ht="13.5" customHeight="1">
      <c r="A154" s="180"/>
      <c r="B154" s="114"/>
      <c r="C154" s="110"/>
      <c r="D154" s="110"/>
      <c r="E154" s="118"/>
      <c r="F154" s="117"/>
      <c r="G154" s="118"/>
      <c r="H154" s="110"/>
      <c r="I154" s="9" t="s">
        <v>138</v>
      </c>
      <c r="J154" s="162">
        <v>15554.76</v>
      </c>
    </row>
    <row r="155" spans="1:10" ht="12.75">
      <c r="A155" s="180"/>
      <c r="B155" s="111"/>
      <c r="C155" s="110"/>
      <c r="D155" s="110"/>
      <c r="E155" s="110"/>
      <c r="F155" s="111"/>
      <c r="G155" s="110"/>
      <c r="H155" s="110"/>
      <c r="I155" s="9" t="s">
        <v>118</v>
      </c>
      <c r="J155" s="14">
        <v>13</v>
      </c>
    </row>
    <row r="156" spans="1:10" ht="12.75">
      <c r="A156" s="180"/>
      <c r="B156" s="111"/>
      <c r="C156" s="110"/>
      <c r="D156" s="110"/>
      <c r="E156" s="110"/>
      <c r="F156" s="111"/>
      <c r="G156" s="110"/>
      <c r="H156" s="110"/>
      <c r="I156" s="125" t="s">
        <v>31</v>
      </c>
      <c r="J156" s="123">
        <v>2993</v>
      </c>
    </row>
    <row r="157" spans="1:10" ht="12.75">
      <c r="A157" s="180"/>
      <c r="B157" s="111"/>
      <c r="C157" s="110"/>
      <c r="D157" s="110"/>
      <c r="E157" s="110"/>
      <c r="F157" s="111"/>
      <c r="G157" s="110"/>
      <c r="H157" s="110"/>
      <c r="I157" s="125" t="s">
        <v>119</v>
      </c>
      <c r="J157" s="37">
        <v>700</v>
      </c>
    </row>
    <row r="158" spans="1:10" ht="13.5" thickBot="1">
      <c r="A158" s="187"/>
      <c r="B158" s="68"/>
      <c r="C158" s="69"/>
      <c r="D158" s="69"/>
      <c r="E158" s="69"/>
      <c r="F158" s="68"/>
      <c r="G158" s="69"/>
      <c r="H158" s="69"/>
      <c r="I158" s="43" t="s">
        <v>139</v>
      </c>
      <c r="J158" s="54">
        <v>510</v>
      </c>
    </row>
    <row r="159" spans="1:10" ht="13.5" thickBot="1">
      <c r="A159" s="186" t="s">
        <v>16</v>
      </c>
      <c r="B159" s="15">
        <f>17.310024*6162.2</f>
        <v>106667.82989279999</v>
      </c>
      <c r="C159" s="127">
        <f>E159-B159</f>
        <v>-3321.9898927999893</v>
      </c>
      <c r="D159" s="28"/>
      <c r="E159" s="128">
        <v>103345.84</v>
      </c>
      <c r="F159" s="22">
        <f>B159*1</f>
        <v>106667.82989279999</v>
      </c>
      <c r="G159" s="25">
        <f>(2.669+2.36+0.24+3.71)*6162.2</f>
        <v>55330.39379999999</v>
      </c>
      <c r="H159" s="27">
        <f>F159-G159+C159</f>
        <v>48015.446200000006</v>
      </c>
      <c r="I159" s="159" t="s">
        <v>30</v>
      </c>
      <c r="J159" s="158">
        <f>2.78*6162.2+0.99*6162.2</f>
        <v>23231.494</v>
      </c>
    </row>
    <row r="160" spans="1:10" ht="12.75">
      <c r="A160" s="179"/>
      <c r="B160" s="126"/>
      <c r="C160" s="110"/>
      <c r="D160" s="110"/>
      <c r="E160" s="118"/>
      <c r="F160" s="117"/>
      <c r="G160" s="118"/>
      <c r="H160" s="109"/>
      <c r="I160" s="161" t="s">
        <v>120</v>
      </c>
      <c r="J160" s="112">
        <v>716</v>
      </c>
    </row>
    <row r="161" spans="1:10" ht="24">
      <c r="A161" s="179"/>
      <c r="B161" s="126"/>
      <c r="C161" s="110"/>
      <c r="D161" s="110"/>
      <c r="E161" s="118"/>
      <c r="F161" s="117"/>
      <c r="G161" s="118"/>
      <c r="H161" s="109"/>
      <c r="I161" s="38" t="s">
        <v>124</v>
      </c>
      <c r="J161" s="164">
        <v>10187</v>
      </c>
    </row>
    <row r="162" spans="1:10" ht="12.75">
      <c r="A162" s="179"/>
      <c r="B162" s="110"/>
      <c r="C162" s="110"/>
      <c r="D162" s="110"/>
      <c r="E162" s="110"/>
      <c r="F162" s="111"/>
      <c r="G162" s="110"/>
      <c r="H162" s="109"/>
      <c r="I162" s="38" t="s">
        <v>121</v>
      </c>
      <c r="J162" s="51">
        <v>2597</v>
      </c>
    </row>
    <row r="163" spans="1:10" ht="12.75">
      <c r="A163" s="179"/>
      <c r="B163" s="110"/>
      <c r="C163" s="110"/>
      <c r="D163" s="110"/>
      <c r="E163" s="110"/>
      <c r="F163" s="111"/>
      <c r="G163" s="110"/>
      <c r="H163" s="109"/>
      <c r="I163" s="9" t="s">
        <v>122</v>
      </c>
      <c r="J163" s="37">
        <v>13</v>
      </c>
    </row>
    <row r="164" spans="1:10" ht="12.75">
      <c r="A164" s="179"/>
      <c r="B164" s="110"/>
      <c r="C164" s="110"/>
      <c r="D164" s="110"/>
      <c r="E164" s="110"/>
      <c r="F164" s="111"/>
      <c r="G164" s="110"/>
      <c r="H164" s="109"/>
      <c r="I164" s="11" t="s">
        <v>123</v>
      </c>
      <c r="J164" s="37">
        <v>3250</v>
      </c>
    </row>
    <row r="165" spans="1:10" ht="13.5" thickBot="1">
      <c r="A165" s="176"/>
      <c r="B165" s="69"/>
      <c r="C165" s="69"/>
      <c r="D165" s="69"/>
      <c r="E165" s="69"/>
      <c r="F165" s="68"/>
      <c r="G165" s="69"/>
      <c r="H165" s="70"/>
      <c r="I165" s="131" t="s">
        <v>125</v>
      </c>
      <c r="J165" s="54">
        <v>510</v>
      </c>
    </row>
    <row r="166" spans="1:10" ht="13.5" thickBot="1">
      <c r="A166" s="175" t="s">
        <v>17</v>
      </c>
      <c r="B166" s="15">
        <f>17.310024*6162.2</f>
        <v>106667.82989279999</v>
      </c>
      <c r="C166" s="24">
        <f>E166-B166</f>
        <v>2289.4401072000182</v>
      </c>
      <c r="D166" s="28"/>
      <c r="E166" s="129">
        <v>108957.27</v>
      </c>
      <c r="F166" s="22">
        <f>B166*1</f>
        <v>106667.82989279999</v>
      </c>
      <c r="G166" s="25">
        <f>(2.669+2.36+0.24+3.71)*6162.2</f>
        <v>55330.39379999999</v>
      </c>
      <c r="H166" s="27">
        <f>F166-G166+C166</f>
        <v>53626.87620000001</v>
      </c>
      <c r="I166" s="159" t="s">
        <v>30</v>
      </c>
      <c r="J166" s="158">
        <f>2.78*6162.2+0.99*6162.2</f>
        <v>23231.494</v>
      </c>
    </row>
    <row r="167" spans="1:10" ht="12.75">
      <c r="A167" s="180"/>
      <c r="B167" s="57"/>
      <c r="C167" s="58"/>
      <c r="D167" s="58"/>
      <c r="E167" s="71"/>
      <c r="F167" s="60"/>
      <c r="G167" s="59"/>
      <c r="H167" s="61"/>
      <c r="I167" s="38" t="s">
        <v>126</v>
      </c>
      <c r="J167" s="48">
        <v>323</v>
      </c>
    </row>
    <row r="168" spans="1:10" ht="24">
      <c r="A168" s="180"/>
      <c r="B168" s="114"/>
      <c r="C168" s="110"/>
      <c r="D168" s="110"/>
      <c r="E168" s="119"/>
      <c r="F168" s="117"/>
      <c r="G168" s="118"/>
      <c r="H168" s="109"/>
      <c r="I168" s="38" t="s">
        <v>127</v>
      </c>
      <c r="J168" s="48">
        <v>123</v>
      </c>
    </row>
    <row r="169" spans="1:10" ht="12.75">
      <c r="A169" s="180"/>
      <c r="B169" s="114"/>
      <c r="C169" s="110"/>
      <c r="D169" s="110"/>
      <c r="E169" s="119"/>
      <c r="F169" s="117"/>
      <c r="G169" s="118"/>
      <c r="H169" s="109"/>
      <c r="I169" s="46" t="s">
        <v>140</v>
      </c>
      <c r="J169" s="48">
        <v>900</v>
      </c>
    </row>
    <row r="170" spans="1:10" ht="24.75" thickBot="1">
      <c r="A170" s="180"/>
      <c r="B170" s="111"/>
      <c r="C170" s="110"/>
      <c r="D170" s="110"/>
      <c r="E170" s="109"/>
      <c r="F170" s="111"/>
      <c r="G170" s="110"/>
      <c r="H170" s="109"/>
      <c r="I170" s="42" t="s">
        <v>128</v>
      </c>
      <c r="J170" s="112">
        <v>30059</v>
      </c>
    </row>
    <row r="171" spans="1:10" ht="13.5" thickBot="1">
      <c r="A171" s="186" t="s">
        <v>18</v>
      </c>
      <c r="B171" s="15">
        <f>17.310024*6162.2</f>
        <v>106667.82989279999</v>
      </c>
      <c r="C171" s="24">
        <f>E171-B171</f>
        <v>-889.1698927999823</v>
      </c>
      <c r="D171" s="153"/>
      <c r="E171" s="24">
        <v>105778.66</v>
      </c>
      <c r="F171" s="22">
        <f>B171*1</f>
        <v>106667.82989279999</v>
      </c>
      <c r="G171" s="25">
        <f>(2.669+2.36+0.24+3.71)*6162.2</f>
        <v>55330.39379999999</v>
      </c>
      <c r="H171" s="27">
        <f>F171-G171+C171</f>
        <v>50448.26620000001</v>
      </c>
      <c r="I171" s="159" t="s">
        <v>30</v>
      </c>
      <c r="J171" s="158">
        <f>2.78*6162.2+0.99*6162.2</f>
        <v>23231.494</v>
      </c>
    </row>
    <row r="172" spans="1:10" ht="24">
      <c r="A172" s="180"/>
      <c r="B172" s="57"/>
      <c r="C172" s="58"/>
      <c r="D172" s="58"/>
      <c r="E172" s="71"/>
      <c r="F172" s="60"/>
      <c r="G172" s="59"/>
      <c r="H172" s="61"/>
      <c r="I172" s="44" t="s">
        <v>129</v>
      </c>
      <c r="J172" s="48">
        <v>1200</v>
      </c>
    </row>
    <row r="173" spans="1:10" ht="13.5" thickBot="1">
      <c r="A173" s="180"/>
      <c r="B173" s="114"/>
      <c r="C173" s="110"/>
      <c r="D173" s="110"/>
      <c r="E173" s="119"/>
      <c r="F173" s="117"/>
      <c r="G173" s="118"/>
      <c r="H173" s="109"/>
      <c r="I173" s="38" t="s">
        <v>130</v>
      </c>
      <c r="J173" s="48">
        <v>13</v>
      </c>
    </row>
    <row r="174" spans="1:10" ht="13.5" thickBot="1">
      <c r="A174" s="175" t="s">
        <v>19</v>
      </c>
      <c r="B174" s="15">
        <f>17.310024*6162.2</f>
        <v>106667.82989279999</v>
      </c>
      <c r="C174" s="24">
        <f>E174-B174</f>
        <v>7071.410107200019</v>
      </c>
      <c r="D174" s="153"/>
      <c r="E174" s="24">
        <v>113739.24</v>
      </c>
      <c r="F174" s="22">
        <f>B174*1</f>
        <v>106667.82989279999</v>
      </c>
      <c r="G174" s="25">
        <f>(2.669+2.36+0.24+3.71)*6162.2</f>
        <v>55330.39379999999</v>
      </c>
      <c r="H174" s="40">
        <f>F174-G174+C174</f>
        <v>58408.846200000015</v>
      </c>
      <c r="I174" s="159" t="s">
        <v>30</v>
      </c>
      <c r="J174" s="158">
        <f>2.78*6162.2+0.99*6162.2</f>
        <v>23231.494</v>
      </c>
    </row>
    <row r="175" spans="1:10" ht="12.75">
      <c r="A175" s="180"/>
      <c r="B175" s="57"/>
      <c r="C175" s="58"/>
      <c r="D175" s="58"/>
      <c r="E175" s="71"/>
      <c r="F175" s="60"/>
      <c r="G175" s="59"/>
      <c r="H175" s="61"/>
      <c r="I175" s="12" t="s">
        <v>131</v>
      </c>
      <c r="J175" s="112">
        <v>413</v>
      </c>
    </row>
    <row r="176" spans="1:10" ht="12.75">
      <c r="A176" s="180"/>
      <c r="B176" s="114"/>
      <c r="C176" s="110"/>
      <c r="D176" s="110"/>
      <c r="E176" s="119"/>
      <c r="F176" s="117"/>
      <c r="G176" s="118"/>
      <c r="H176" s="109"/>
      <c r="I176" s="9" t="s">
        <v>104</v>
      </c>
      <c r="J176" s="48">
        <v>245</v>
      </c>
    </row>
    <row r="177" spans="1:10" ht="12.75">
      <c r="A177" s="180"/>
      <c r="B177" s="114"/>
      <c r="C177" s="110"/>
      <c r="D177" s="110"/>
      <c r="E177" s="119"/>
      <c r="F177" s="117"/>
      <c r="G177" s="118"/>
      <c r="H177" s="109"/>
      <c r="I177" s="130" t="s">
        <v>132</v>
      </c>
      <c r="J177" s="112">
        <v>640</v>
      </c>
    </row>
    <row r="178" spans="1:10" ht="12.75">
      <c r="A178" s="180"/>
      <c r="B178" s="114"/>
      <c r="C178" s="110"/>
      <c r="D178" s="110"/>
      <c r="E178" s="119"/>
      <c r="F178" s="117"/>
      <c r="G178" s="118"/>
      <c r="H178" s="109"/>
      <c r="I178" s="10" t="s">
        <v>135</v>
      </c>
      <c r="J178" s="113">
        <v>1020</v>
      </c>
    </row>
    <row r="179" spans="1:10" ht="12.75">
      <c r="A179" s="180"/>
      <c r="B179" s="114"/>
      <c r="C179" s="110"/>
      <c r="D179" s="110"/>
      <c r="E179" s="119"/>
      <c r="F179" s="117"/>
      <c r="G179" s="118"/>
      <c r="H179" s="109"/>
      <c r="I179" s="12" t="s">
        <v>133</v>
      </c>
      <c r="J179" s="14">
        <v>388</v>
      </c>
    </row>
    <row r="180" spans="1:10" ht="12.75">
      <c r="A180" s="180"/>
      <c r="B180" s="114"/>
      <c r="C180" s="110"/>
      <c r="D180" s="110"/>
      <c r="E180" s="119"/>
      <c r="F180" s="117"/>
      <c r="G180" s="118"/>
      <c r="H180" s="109"/>
      <c r="I180" s="12" t="s">
        <v>134</v>
      </c>
      <c r="J180" s="37">
        <v>900</v>
      </c>
    </row>
    <row r="181" spans="1:10" ht="13.5" thickBot="1">
      <c r="A181" s="180"/>
      <c r="B181" s="73"/>
      <c r="C181" s="74"/>
      <c r="D181" s="74"/>
      <c r="E181" s="75"/>
      <c r="F181" s="73"/>
      <c r="G181" s="110"/>
      <c r="H181" s="109"/>
      <c r="I181" s="21" t="s">
        <v>136</v>
      </c>
      <c r="J181" s="52">
        <v>127</v>
      </c>
    </row>
    <row r="182" spans="1:10" ht="13.5" thickBot="1">
      <c r="A182" s="186" t="s">
        <v>20</v>
      </c>
      <c r="B182" s="15">
        <f>17.310024*6162.2</f>
        <v>106667.82989279999</v>
      </c>
      <c r="C182" s="24">
        <f>E182-B182</f>
        <v>13057.950107200013</v>
      </c>
      <c r="D182" s="153"/>
      <c r="E182" s="24">
        <v>119725.78</v>
      </c>
      <c r="F182" s="22">
        <f>B182*1</f>
        <v>106667.82989279999</v>
      </c>
      <c r="G182" s="25">
        <f>(2.669+2.36+0.24+3.71)*6162.2</f>
        <v>55330.39379999999</v>
      </c>
      <c r="H182" s="27">
        <f>F182-G182+C182</f>
        <v>64395.38620000001</v>
      </c>
      <c r="I182" s="159" t="s">
        <v>30</v>
      </c>
      <c r="J182" s="158">
        <f>2.78*6162.2+0.99*6162.2</f>
        <v>23231.494</v>
      </c>
    </row>
    <row r="183" spans="1:10" ht="12.75">
      <c r="A183" s="180"/>
      <c r="B183" s="57"/>
      <c r="C183" s="58"/>
      <c r="D183" s="58"/>
      <c r="E183" s="71"/>
      <c r="F183" s="117"/>
      <c r="G183" s="118"/>
      <c r="H183" s="109"/>
      <c r="I183" s="38" t="s">
        <v>137</v>
      </c>
      <c r="J183" s="48">
        <v>39</v>
      </c>
    </row>
    <row r="184" spans="1:10" ht="24.75" thickBot="1">
      <c r="A184" s="180"/>
      <c r="B184" s="121"/>
      <c r="C184" s="120"/>
      <c r="D184" s="120"/>
      <c r="E184" s="122"/>
      <c r="F184" s="121"/>
      <c r="G184" s="118"/>
      <c r="H184" s="119"/>
      <c r="I184" s="38" t="s">
        <v>141</v>
      </c>
      <c r="J184" s="13">
        <v>425</v>
      </c>
    </row>
    <row r="185" spans="1:10" ht="13.5" thickBot="1">
      <c r="A185" s="4" t="s">
        <v>21</v>
      </c>
      <c r="B185" s="138">
        <f>SUM(B123:B182)</f>
        <v>1331776.4387136</v>
      </c>
      <c r="C185" s="139">
        <f>SUM(C123:C182)</f>
        <v>-27974.88871359991</v>
      </c>
      <c r="D185" s="140"/>
      <c r="E185" s="141">
        <f>SUM(E123:E184)</f>
        <v>1303801.55</v>
      </c>
      <c r="F185" s="142">
        <f>SUM(F123:F182)</f>
        <v>1331776.4387136</v>
      </c>
      <c r="G185" s="143">
        <f>SUM(G123:G182)</f>
        <v>663964.7255999997</v>
      </c>
      <c r="H185" s="144">
        <f>SUM(H123:H182)</f>
        <v>639836.8244</v>
      </c>
      <c r="I185" s="89"/>
      <c r="J185" s="90"/>
    </row>
    <row r="186" spans="1:10" ht="13.5" thickBot="1">
      <c r="A186" s="154"/>
      <c r="B186" s="91"/>
      <c r="C186" s="92"/>
      <c r="D186" s="92"/>
      <c r="E186" s="93"/>
      <c r="F186" s="155"/>
      <c r="G186" s="155"/>
      <c r="H186" s="155"/>
      <c r="I186" s="136" t="s">
        <v>98</v>
      </c>
      <c r="J186" s="56">
        <f>SUM(J123:J184)</f>
        <v>425635.78400000004</v>
      </c>
    </row>
    <row r="187" spans="1:10" ht="13.5" thickBot="1">
      <c r="A187" s="156"/>
      <c r="B187" s="94"/>
      <c r="C187" s="95"/>
      <c r="D187" s="95"/>
      <c r="E187" s="96"/>
      <c r="F187" s="210"/>
      <c r="G187" s="211"/>
      <c r="H187" s="211"/>
      <c r="I187" s="212"/>
      <c r="J187" s="157"/>
    </row>
    <row r="188" spans="1:10" ht="13.5" thickBot="1">
      <c r="A188" s="97"/>
      <c r="B188" s="97"/>
      <c r="C188" s="97"/>
      <c r="D188" s="97"/>
      <c r="E188" s="97"/>
      <c r="F188" s="97"/>
      <c r="G188" s="97"/>
      <c r="H188" s="97"/>
      <c r="I188" s="7" t="s">
        <v>99</v>
      </c>
      <c r="J188" s="146">
        <f>H185+J122-J186</f>
        <v>639237.0036000006</v>
      </c>
    </row>
  </sheetData>
  <sheetProtection/>
  <mergeCells count="56">
    <mergeCell ref="A182:A184"/>
    <mergeCell ref="F187:I187"/>
    <mergeCell ref="A152:A158"/>
    <mergeCell ref="J150:J151"/>
    <mergeCell ref="A159:A165"/>
    <mergeCell ref="A166:A170"/>
    <mergeCell ref="A171:A173"/>
    <mergeCell ref="A174:A181"/>
    <mergeCell ref="A123:A128"/>
    <mergeCell ref="A129:A134"/>
    <mergeCell ref="A135:A138"/>
    <mergeCell ref="A139:A142"/>
    <mergeCell ref="A143:A145"/>
    <mergeCell ref="A146:A151"/>
    <mergeCell ref="E120:E121"/>
    <mergeCell ref="F120:F121"/>
    <mergeCell ref="G120:G121"/>
    <mergeCell ref="H120:H121"/>
    <mergeCell ref="I120:J120"/>
    <mergeCell ref="B122:E122"/>
    <mergeCell ref="A28:A34"/>
    <mergeCell ref="A35:A38"/>
    <mergeCell ref="A117:J117"/>
    <mergeCell ref="A118:J118"/>
    <mergeCell ref="A119:A121"/>
    <mergeCell ref="B119:E119"/>
    <mergeCell ref="F119:J119"/>
    <mergeCell ref="B120:B121"/>
    <mergeCell ref="C120:C121"/>
    <mergeCell ref="D120:D121"/>
    <mergeCell ref="A22:A27"/>
    <mergeCell ref="A39:A48"/>
    <mergeCell ref="A49:A57"/>
    <mergeCell ref="A95:A106"/>
    <mergeCell ref="A69:A75"/>
    <mergeCell ref="F109:I109"/>
    <mergeCell ref="A58:A68"/>
    <mergeCell ref="A76:A82"/>
    <mergeCell ref="A83:A87"/>
    <mergeCell ref="A88:A94"/>
    <mergeCell ref="G4:G5"/>
    <mergeCell ref="H4:H5"/>
    <mergeCell ref="I4:J4"/>
    <mergeCell ref="B6:E6"/>
    <mergeCell ref="A7:A16"/>
    <mergeCell ref="A17:A21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  <rowBreaks count="2" manualBreakCount="2">
    <brk id="145" max="9" man="1"/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2022-04-04T06:47:19Z</cp:lastPrinted>
  <dcterms:created xsi:type="dcterms:W3CDTF">2010-06-22T06:42:29Z</dcterms:created>
  <dcterms:modified xsi:type="dcterms:W3CDTF">2022-04-11T09:18:25Z</dcterms:modified>
  <cp:category/>
  <cp:version/>
  <cp:contentType/>
  <cp:contentStatus/>
</cp:coreProperties>
</file>