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150" tabRatio="598" activeTab="0"/>
  </bookViews>
  <sheets>
    <sheet name="Текущий ремонт" sheetId="1" r:id="rId1"/>
  </sheets>
  <definedNames>
    <definedName name="_xlnm.Print_Area" localSheetId="0">'Текущий ремонт'!$A$1:$J$186</definedName>
  </definedNames>
  <calcPr fullCalcOnLoad="1"/>
</workbook>
</file>

<file path=xl/sharedStrings.xml><?xml version="1.0" encoding="utf-8"?>
<sst xmlns="http://schemas.openxmlformats.org/spreadsheetml/2006/main" count="183" uniqueCount="96">
  <si>
    <t>начис. факт</t>
  </si>
  <si>
    <t>дотация факт</t>
  </si>
  <si>
    <t>ИТОГО:</t>
  </si>
  <si>
    <t>Всего начисл.</t>
  </si>
  <si>
    <t>Постоян. затраты</t>
  </si>
  <si>
    <t>средства на т.рем.</t>
  </si>
  <si>
    <t>Выполнено т.ремонта</t>
  </si>
  <si>
    <t>вид работы</t>
  </si>
  <si>
    <t>сумма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</si>
  <si>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</si>
  <si>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</si>
  <si>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</si>
  <si>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</si>
  <si>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</si>
  <si>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</si>
  <si>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</si>
  <si>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</si>
  <si>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</si>
  <si>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</si>
  <si>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</si>
  <si>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</si>
  <si>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</si>
  <si>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r>
      <t xml:space="preserve">                                                    </t>
    </r>
    <r>
      <rPr>
        <b/>
        <sz val="10"/>
        <rFont val="Arial Cyr"/>
        <family val="2"/>
      </rPr>
      <t xml:space="preserve">Итого: </t>
    </r>
  </si>
  <si>
    <t xml:space="preserve">ДОХОДЫ </t>
  </si>
  <si>
    <t xml:space="preserve"> </t>
  </si>
  <si>
    <t xml:space="preserve">      I. по содержанию и текущему ремонту мест общего пользования жилого дома № 227 по ул. Просвещения</t>
  </si>
  <si>
    <t>вывоз крупногабаритного мусора</t>
  </si>
  <si>
    <t xml:space="preserve">РАСХОДЫ ПО ООО "ЛИДЕР УК" </t>
  </si>
  <si>
    <t>услуги ООО "РИЦ"</t>
  </si>
  <si>
    <t>эл. энергия (разница между выставленными и оплаченными показаниями)</t>
  </si>
  <si>
    <t>содержание УК</t>
  </si>
  <si>
    <t>промывка и опрессовка системы отопления</t>
  </si>
  <si>
    <t>прочистка дороги от снега вдоль дома и подъезд к контейнерам (погрузчиком 30 мин.)</t>
  </si>
  <si>
    <t>прочистка дороги от снега вдоль дома и подъезд к контейнерам (погрузчиком 1 час.)</t>
  </si>
  <si>
    <t>покос травы на детской площадке, газонах</t>
  </si>
  <si>
    <t>вывоз твердых коммунальных отходов</t>
  </si>
  <si>
    <t>переходящий остаток на 2019 год</t>
  </si>
  <si>
    <t>факт недоплата, переплата   (-/+)</t>
  </si>
  <si>
    <t xml:space="preserve">                                                                                                          Отчёт за 2018 г.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</si>
  <si>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переходящий долг с 2017 года                                                   </t>
  </si>
  <si>
    <t xml:space="preserve">асфальтирование отмостки </t>
  </si>
  <si>
    <t xml:space="preserve">кв. № 14,15 - частичная замена стояка ХВС   </t>
  </si>
  <si>
    <t xml:space="preserve">кв. № 21 - вызов аварийной службы </t>
  </si>
  <si>
    <t>I п. 2 эт. - ревизия межэтажного эл. щита (автомат 63 А - 4 шт., 25 А - 3 шт., 5 А - 1 шт., провод - 1м., сжим,  стяжки)</t>
  </si>
  <si>
    <t>I п. 3 эт. - ревизия межэтажного эл. щита (автомат 63 А - 4 шт., 25 А - 1 шт., 16 А - 1 шт., дин. рейка - 1 шт., стяжки)</t>
  </si>
  <si>
    <t>III п. 2 эт. - ревизия межэтажного эл. щита (автомат 40 А - 4 шт., 25 А - 6 шт., провод - 1 м., сжим, стяжки)</t>
  </si>
  <si>
    <t>II п. 2 эт. - ревизия межэтажного эл. щита (автомат 63 А - 4 шт., 25 А - 1 шт.,  дин. рейка - 1 шт., 0 шина - 1 шт.)</t>
  </si>
  <si>
    <t>II п. 3 эт. - ревизия межэтажного эл. щита (автомат 40 А - 4 шт., 5 А - 1 шт.,  дин. рейка - 1 шт., 0 шина - 3 шт., стяжки)</t>
  </si>
  <si>
    <t>кв. № 8 - частичная замена стояка отопления (соединение - 2 шт., труба d 20 - 7м., уголок d 20 - 1 шт., диск отрезной - 1 шт., лен, герметик)</t>
  </si>
  <si>
    <t>IIп. 2 эт. - замена светильника ТСК - 1 шт.</t>
  </si>
  <si>
    <t>кв. № 34 (подвал) - монтаж шар. крана d 15 - 2 шт., тройник - 2 шт.,  соединение - 4 шт., лен, герметик)</t>
  </si>
  <si>
    <r>
      <t>кв. № 23 - утепление потолка в чердаке (утеплитель - 2 м</t>
    </r>
    <r>
      <rPr>
        <sz val="9"/>
        <rFont val="Arial"/>
        <family val="2"/>
      </rPr>
      <t>²</t>
    </r>
    <r>
      <rPr>
        <sz val="9"/>
        <rFont val="Arial Cyr"/>
        <family val="0"/>
      </rPr>
      <t>, пена монтажная - 1 бал.)</t>
    </r>
  </si>
  <si>
    <t xml:space="preserve">IIIп. 1 эт.- замена эл. лампочки 40 Вт - 1 шт. </t>
  </si>
  <si>
    <t>кв. № 22 - осмотр вентиляции, ремонтные работы в чердаке (труба - 1 м, п/отвод - 1 шт., отвод - 1 шт.)</t>
  </si>
  <si>
    <t>заказ реестра собственников</t>
  </si>
  <si>
    <t>подвал - на ОДПУ ХВС установка спускного и отсекающего кранов</t>
  </si>
  <si>
    <t>II п. - восстановление профиля-136м² на кровле (после урагана) ремонт кровли после урагана (предписание ГЖИ)</t>
  </si>
  <si>
    <t>дезинфекция подвала - хлорка 1 кг.</t>
  </si>
  <si>
    <t>прочистка дороги от снега вдоль дома и подъезд к контейнерам (погрузчиком 1 час. 45 мин.)</t>
  </si>
  <si>
    <t>II п. - приварена дужка на подвальный люк, установка навесного замка - 1 шт.</t>
  </si>
  <si>
    <t>поверка ОДПУ по ХВС</t>
  </si>
  <si>
    <t>кв. № 30 - переподключение врезки ГВС</t>
  </si>
  <si>
    <t>кв. № 27 - на ст. канализации монтаж манжеты d 100 мм. - 1 шт.</t>
  </si>
  <si>
    <t>кв. № 34 - вызов аварийной службы (2 заявки)</t>
  </si>
  <si>
    <t>переходящий остаток на 2020 год</t>
  </si>
  <si>
    <t xml:space="preserve">                                                                                                          Отчёт за 2019 г.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</si>
  <si>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переходящий остаток с 2018 года                                                   </t>
  </si>
  <si>
    <t>2018 г.</t>
  </si>
  <si>
    <t>2019 г.</t>
  </si>
  <si>
    <t>подвал - установлен хомут d 50 мм. - 1 шт.</t>
  </si>
  <si>
    <t>кв. № 15 - вскрытие штробы, на стояке ХВС замена крестовины, штроба заложена кирпичем и оштукатурена</t>
  </si>
  <si>
    <t>подвал - установлен хомут d 40 мм. - 1 шт.</t>
  </si>
  <si>
    <t>IIп. 3 эт. - замена эл. лампочки - 1 шт.</t>
  </si>
  <si>
    <t>прочистка дороги от снега вдоль дома и подъезд к контейнерам (погрузчиком 10 мин.)</t>
  </si>
  <si>
    <t>прочистка дороги от снега вдоль дома и подъезд к контейнерам (погрузчиком 45 мин.)</t>
  </si>
  <si>
    <t>подвал - замена трубы d 100 мм. - 1,5 м.</t>
  </si>
  <si>
    <t>укрепление профлиста на кровле (1,2п.)</t>
  </si>
  <si>
    <t>дезинфекция подвала - хлорка 2 кг.</t>
  </si>
  <si>
    <t xml:space="preserve">1п. ( уличное освещение) - замена лампы ДРЛ 250 - 1 шт. </t>
  </si>
  <si>
    <t>повторная опломбирова ОДПУ ХВС</t>
  </si>
  <si>
    <t>окраска контейнеров - 2 шт. и площадки под ними - 1 шт.</t>
  </si>
  <si>
    <t>подвал - демонтаж, монтаж плети ХВС</t>
  </si>
  <si>
    <t>2п. - частичная замена трубы d 20 мм. - 3м.</t>
  </si>
  <si>
    <t>монтаж прибора ОДПУ отопления и ГВС после очередной поверки (ИП Ушаков)</t>
  </si>
  <si>
    <t>IIIп. 3 эт. - замена светильника ТСК - 1 шт.</t>
  </si>
  <si>
    <t>закрыты отдушины в подвальное помещение (монтажная пена - 1/2 бал.)</t>
  </si>
  <si>
    <t>кв. № 4, 31 - вызов аварийной службы (2 заявки)</t>
  </si>
  <si>
    <t>Iп. 1 эт. - замена эл. лампочки - 1 шт.</t>
  </si>
  <si>
    <t>подвал - подвязаны канализационные стояки (вязальная проволока)</t>
  </si>
  <si>
    <t>2п. (подвал) - частичная замена трубы d 20 мм. - 1м.</t>
  </si>
  <si>
    <t>окраска заборчика (1п.) и элементов на детской площадке</t>
  </si>
  <si>
    <t>окраска заборчика (2, 3п.) и лавочек</t>
  </si>
  <si>
    <t xml:space="preserve">проведение дезинфекционных, дератизационных и дезинсекционных работ (обработка подвала) </t>
  </si>
  <si>
    <t>кв. № 28, 36 - подключение 2 стояков ХВС</t>
  </si>
  <si>
    <t>перенос задолжености по кап. ремонту с декабря 2014 года.</t>
  </si>
  <si>
    <r>
      <t>расход ГВС на промывку сист. отопления - 18,708 м</t>
    </r>
    <r>
      <rPr>
        <sz val="9"/>
        <rFont val="Arial"/>
        <family val="2"/>
      </rPr>
      <t>³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</si>
</sst>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\г\."/>
    <numFmt numFmtId="177" formatCode="0.0"/>
  </numFmts>
  <fonts count="6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6"/>
      <name val="Arial Cyr"/>
      <family val="0"/>
    </font>
    <font>
      <b/>
      <sz val="9"/>
      <color indexed="36"/>
      <name val="Arial Cyr"/>
      <family val="0"/>
    </font>
    <font>
      <sz val="8"/>
      <color indexed="36"/>
      <name val="Arial Cyr"/>
      <family val="2"/>
    </font>
    <font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7030A0"/>
      <name val="Arial Cyr"/>
      <family val="0"/>
    </font>
    <font>
      <b/>
      <sz val="9"/>
      <color rgb="FF7030A0"/>
      <name val="Arial Cyr"/>
      <family val="0"/>
    </font>
    <font>
      <sz val="8"/>
      <color rgb="FF7030A0"/>
      <name val="Arial Cyr"/>
      <family val="2"/>
    </font>
    <font>
      <sz val="10"/>
      <color rgb="FF7030A0"/>
      <name val="Arial Cyr"/>
      <family val="0"/>
    </font>
    <font>
      <sz val="10"/>
      <color theme="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 horizontal="left" vertical="top"/>
      <protection/>
    </xf>
    <xf numFmtId="0" fontId="41" fillId="0" borderId="0">
      <alignment horizontal="left" vertical="top"/>
      <protection/>
    </xf>
    <xf numFmtId="0" fontId="42" fillId="0" borderId="0">
      <alignment horizontal="right" vertical="top"/>
      <protection/>
    </xf>
    <xf numFmtId="0" fontId="41" fillId="0" borderId="0">
      <alignment horizontal="right" vertical="top"/>
      <protection/>
    </xf>
    <xf numFmtId="0" fontId="42" fillId="0" borderId="0">
      <alignment horizontal="right" vertical="top"/>
      <protection/>
    </xf>
    <xf numFmtId="0" fontId="40" fillId="0" borderId="0">
      <alignment horizontal="left" vertical="top"/>
      <protection/>
    </xf>
    <xf numFmtId="0" fontId="41" fillId="0" borderId="0">
      <alignment horizontal="center" vertical="center"/>
      <protection/>
    </xf>
    <xf numFmtId="0" fontId="41" fillId="0" borderId="0">
      <alignment horizontal="center" vertical="top"/>
      <protection/>
    </xf>
    <xf numFmtId="0" fontId="41" fillId="0" borderId="0">
      <alignment horizontal="center" vertical="top"/>
      <protection/>
    </xf>
    <xf numFmtId="0" fontId="43" fillId="0" borderId="0">
      <alignment horizontal="left" vertical="top"/>
      <protection/>
    </xf>
    <xf numFmtId="0" fontId="41" fillId="0" borderId="0">
      <alignment horizontal="left" vertical="top"/>
      <protection/>
    </xf>
    <xf numFmtId="0" fontId="41" fillId="0" borderId="0">
      <alignment horizontal="right" vertical="top"/>
      <protection/>
    </xf>
    <xf numFmtId="0" fontId="44" fillId="0" borderId="0">
      <alignment horizontal="left" vertical="top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8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2" fontId="5" fillId="0" borderId="18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2" fontId="5" fillId="0" borderId="26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2" fontId="5" fillId="0" borderId="27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2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horizontal="right" vertical="center"/>
    </xf>
    <xf numFmtId="2" fontId="5" fillId="0" borderId="31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vertical="center"/>
    </xf>
    <xf numFmtId="0" fontId="4" fillId="33" borderId="33" xfId="0" applyFont="1" applyFill="1" applyBorder="1" applyAlignment="1">
      <alignment horizontal="left" vertical="center" wrapText="1"/>
    </xf>
    <xf numFmtId="2" fontId="5" fillId="0" borderId="18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2" fontId="5" fillId="0" borderId="34" xfId="0" applyNumberFormat="1" applyFont="1" applyBorder="1" applyAlignment="1">
      <alignment horizontal="right" vertical="center"/>
    </xf>
    <xf numFmtId="2" fontId="5" fillId="0" borderId="35" xfId="0" applyNumberFormat="1" applyFont="1" applyBorder="1" applyAlignment="1">
      <alignment horizontal="right" vertical="center"/>
    </xf>
    <xf numFmtId="0" fontId="1" fillId="0" borderId="36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2" fontId="1" fillId="0" borderId="38" xfId="0" applyNumberFormat="1" applyFont="1" applyBorder="1" applyAlignment="1">
      <alignment horizontal="right" vertical="center"/>
    </xf>
    <xf numFmtId="49" fontId="5" fillId="0" borderId="39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right"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49" fontId="0" fillId="0" borderId="43" xfId="0" applyNumberFormat="1" applyFont="1" applyBorder="1" applyAlignment="1">
      <alignment horizontal="left" vertical="center"/>
    </xf>
    <xf numFmtId="2" fontId="1" fillId="34" borderId="10" xfId="0" applyNumberFormat="1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4" fillId="35" borderId="2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17" xfId="0" applyFont="1" applyBorder="1" applyAlignment="1">
      <alignment vertical="center"/>
    </xf>
    <xf numFmtId="0" fontId="4" fillId="33" borderId="14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horizontal="right" vertical="center"/>
    </xf>
    <xf numFmtId="2" fontId="1" fillId="36" borderId="17" xfId="0" applyNumberFormat="1" applyFont="1" applyFill="1" applyBorder="1" applyAlignment="1">
      <alignment vertical="center"/>
    </xf>
    <xf numFmtId="0" fontId="4" fillId="0" borderId="4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33" borderId="11" xfId="0" applyNumberFormat="1" applyFont="1" applyFill="1" applyBorder="1" applyAlignment="1">
      <alignment vertical="center"/>
    </xf>
    <xf numFmtId="0" fontId="4" fillId="0" borderId="32" xfId="0" applyFont="1" applyBorder="1" applyAlignment="1">
      <alignment horizontal="left" wrapText="1"/>
    </xf>
    <xf numFmtId="0" fontId="62" fillId="0" borderId="25" xfId="0" applyFont="1" applyBorder="1" applyAlignment="1">
      <alignment horizontal="right" vertical="center"/>
    </xf>
    <xf numFmtId="2" fontId="63" fillId="0" borderId="48" xfId="0" applyNumberFormat="1" applyFont="1" applyBorder="1" applyAlignment="1">
      <alignment vertical="center"/>
    </xf>
    <xf numFmtId="0" fontId="63" fillId="0" borderId="27" xfId="0" applyFont="1" applyBorder="1" applyAlignment="1">
      <alignment horizontal="right" vertical="center"/>
    </xf>
    <xf numFmtId="0" fontId="62" fillId="0" borderId="27" xfId="0" applyFont="1" applyBorder="1" applyAlignment="1">
      <alignment horizontal="right" vertical="center"/>
    </xf>
    <xf numFmtId="2" fontId="63" fillId="0" borderId="27" xfId="0" applyNumberFormat="1" applyFont="1" applyBorder="1" applyAlignment="1">
      <alignment horizontal="right" vertical="center"/>
    </xf>
    <xf numFmtId="2" fontId="63" fillId="0" borderId="49" xfId="0" applyNumberFormat="1" applyFont="1" applyBorder="1" applyAlignment="1">
      <alignment vertical="center"/>
    </xf>
    <xf numFmtId="0" fontId="63" fillId="0" borderId="0" xfId="0" applyFont="1" applyBorder="1" applyAlignment="1">
      <alignment horizontal="right" vertical="center"/>
    </xf>
    <xf numFmtId="0" fontId="62" fillId="0" borderId="0" xfId="0" applyFont="1" applyBorder="1" applyAlignment="1">
      <alignment horizontal="right" vertical="center"/>
    </xf>
    <xf numFmtId="2" fontId="63" fillId="0" borderId="0" xfId="0" applyNumberFormat="1" applyFont="1" applyBorder="1" applyAlignment="1">
      <alignment horizontal="right" vertical="center"/>
    </xf>
    <xf numFmtId="0" fontId="63" fillId="0" borderId="49" xfId="0" applyFont="1" applyBorder="1" applyAlignment="1">
      <alignment horizontal="right" vertical="center"/>
    </xf>
    <xf numFmtId="0" fontId="62" fillId="0" borderId="50" xfId="0" applyFont="1" applyBorder="1" applyAlignment="1">
      <alignment horizontal="right" vertical="center"/>
    </xf>
    <xf numFmtId="0" fontId="62" fillId="0" borderId="32" xfId="0" applyFont="1" applyBorder="1" applyAlignment="1">
      <alignment horizontal="right" vertical="center"/>
    </xf>
    <xf numFmtId="2" fontId="63" fillId="0" borderId="34" xfId="0" applyNumberFormat="1" applyFont="1" applyBorder="1" applyAlignment="1">
      <alignment horizontal="right" vertical="center"/>
    </xf>
    <xf numFmtId="0" fontId="4" fillId="0" borderId="15" xfId="0" applyNumberFormat="1" applyFont="1" applyBorder="1" applyAlignment="1">
      <alignment horizontal="right" vertical="center"/>
    </xf>
    <xf numFmtId="2" fontId="62" fillId="0" borderId="32" xfId="0" applyNumberFormat="1" applyFont="1" applyBorder="1" applyAlignment="1">
      <alignment horizontal="right" vertical="center"/>
    </xf>
    <xf numFmtId="2" fontId="1" fillId="0" borderId="37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wrapText="1"/>
    </xf>
    <xf numFmtId="2" fontId="5" fillId="0" borderId="51" xfId="0" applyNumberFormat="1" applyFont="1" applyBorder="1" applyAlignment="1">
      <alignment horizontal="right" vertical="center"/>
    </xf>
    <xf numFmtId="0" fontId="40" fillId="0" borderId="52" xfId="37" applyNumberFormat="1" applyFont="1" applyBorder="1" applyAlignment="1" quotePrefix="1">
      <alignment horizontal="right" vertical="top" wrapText="1"/>
      <protection/>
    </xf>
    <xf numFmtId="2" fontId="63" fillId="0" borderId="0" xfId="0" applyNumberFormat="1" applyFont="1" applyBorder="1" applyAlignment="1">
      <alignment horizontal="center" vertical="center"/>
    </xf>
    <xf numFmtId="2" fontId="63" fillId="0" borderId="49" xfId="0" applyNumberFormat="1" applyFont="1" applyBorder="1" applyAlignment="1">
      <alignment horizontal="right" vertical="center"/>
    </xf>
    <xf numFmtId="2" fontId="63" fillId="0" borderId="27" xfId="0" applyNumberFormat="1" applyFont="1" applyBorder="1" applyAlignment="1">
      <alignment horizontal="center" vertical="center"/>
    </xf>
    <xf numFmtId="2" fontId="63" fillId="0" borderId="48" xfId="0" applyNumberFormat="1" applyFont="1" applyBorder="1" applyAlignment="1">
      <alignment horizontal="right" vertical="center"/>
    </xf>
    <xf numFmtId="2" fontId="5" fillId="0" borderId="53" xfId="0" applyNumberFormat="1" applyFont="1" applyBorder="1" applyAlignment="1">
      <alignment horizontal="right" vertical="center"/>
    </xf>
    <xf numFmtId="2" fontId="5" fillId="0" borderId="29" xfId="0" applyNumberFormat="1" applyFont="1" applyBorder="1" applyAlignment="1">
      <alignment horizontal="right" vertical="center"/>
    </xf>
    <xf numFmtId="2" fontId="5" fillId="0" borderId="48" xfId="0" applyNumberFormat="1" applyFont="1" applyBorder="1" applyAlignment="1">
      <alignment horizontal="right" vertical="center"/>
    </xf>
    <xf numFmtId="2" fontId="63" fillId="0" borderId="34" xfId="0" applyNumberFormat="1" applyFont="1" applyBorder="1" applyAlignment="1">
      <alignment horizontal="center" vertical="center"/>
    </xf>
    <xf numFmtId="2" fontId="5" fillId="0" borderId="49" xfId="0" applyNumberFormat="1" applyFont="1" applyBorder="1" applyAlignment="1">
      <alignment horizontal="right" vertical="center"/>
    </xf>
    <xf numFmtId="2" fontId="63" fillId="0" borderId="35" xfId="0" applyNumberFormat="1" applyFont="1" applyBorder="1" applyAlignment="1">
      <alignment horizontal="center" vertical="center"/>
    </xf>
    <xf numFmtId="2" fontId="5" fillId="0" borderId="50" xfId="0" applyNumberFormat="1" applyFont="1" applyBorder="1" applyAlignment="1">
      <alignment horizontal="right" vertical="center"/>
    </xf>
    <xf numFmtId="2" fontId="63" fillId="0" borderId="54" xfId="0" applyNumberFormat="1" applyFont="1" applyBorder="1" applyAlignment="1">
      <alignment horizontal="right" vertical="center"/>
    </xf>
    <xf numFmtId="2" fontId="62" fillId="0" borderId="50" xfId="0" applyNumberFormat="1" applyFont="1" applyBorder="1" applyAlignment="1">
      <alignment horizontal="right" vertical="center"/>
    </xf>
    <xf numFmtId="2" fontId="1" fillId="0" borderId="39" xfId="0" applyNumberFormat="1" applyFont="1" applyBorder="1" applyAlignment="1">
      <alignment horizontal="right" vertical="center"/>
    </xf>
    <xf numFmtId="2" fontId="1" fillId="34" borderId="39" xfId="0" applyNumberFormat="1" applyFont="1" applyFill="1" applyBorder="1" applyAlignment="1">
      <alignment horizontal="right" vertical="center"/>
    </xf>
    <xf numFmtId="2" fontId="5" fillId="0" borderId="55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8" fillId="0" borderId="56" xfId="37" applyFont="1" applyBorder="1" applyAlignment="1" quotePrefix="1">
      <alignment horizontal="right" vertical="center" wrapText="1"/>
      <protection/>
    </xf>
    <xf numFmtId="1" fontId="4" fillId="0" borderId="13" xfId="0" applyNumberFormat="1" applyFont="1" applyBorder="1" applyAlignment="1">
      <alignment horizontal="right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0" borderId="57" xfId="0" applyNumberFormat="1" applyFont="1" applyBorder="1" applyAlignment="1">
      <alignment horizontal="right" vertical="center"/>
    </xf>
    <xf numFmtId="2" fontId="63" fillId="0" borderId="49" xfId="0" applyNumberFormat="1" applyFont="1" applyBorder="1" applyAlignment="1">
      <alignment vertical="center"/>
    </xf>
    <xf numFmtId="2" fontId="63" fillId="0" borderId="0" xfId="0" applyNumberFormat="1" applyFont="1" applyBorder="1" applyAlignment="1">
      <alignment horizontal="right" vertical="center"/>
    </xf>
    <xf numFmtId="2" fontId="63" fillId="0" borderId="49" xfId="0" applyNumberFormat="1" applyFont="1" applyBorder="1" applyAlignment="1">
      <alignment horizontal="right" vertical="center"/>
    </xf>
    <xf numFmtId="0" fontId="4" fillId="33" borderId="21" xfId="0" applyFont="1" applyFill="1" applyBorder="1" applyAlignment="1">
      <alignment horizontal="left" wrapText="1"/>
    </xf>
    <xf numFmtId="0" fontId="4" fillId="0" borderId="58" xfId="0" applyFont="1" applyBorder="1" applyAlignment="1">
      <alignment horizontal="left" wrapText="1"/>
    </xf>
    <xf numFmtId="0" fontId="4" fillId="33" borderId="14" xfId="0" applyFont="1" applyFill="1" applyBorder="1" applyAlignment="1">
      <alignment horizontal="right" vertical="center"/>
    </xf>
    <xf numFmtId="0" fontId="4" fillId="33" borderId="57" xfId="0" applyNumberFormat="1" applyFont="1" applyFill="1" applyBorder="1" applyAlignment="1">
      <alignment horizontal="right" vertical="center"/>
    </xf>
    <xf numFmtId="0" fontId="4" fillId="33" borderId="15" xfId="0" applyNumberFormat="1" applyFont="1" applyFill="1" applyBorder="1" applyAlignment="1">
      <alignment vertical="center"/>
    </xf>
    <xf numFmtId="0" fontId="62" fillId="0" borderId="23" xfId="0" applyFont="1" applyBorder="1" applyAlignment="1">
      <alignment vertical="center"/>
    </xf>
    <xf numFmtId="0" fontId="62" fillId="0" borderId="24" xfId="0" applyFont="1" applyBorder="1" applyAlignment="1">
      <alignment vertical="center"/>
    </xf>
    <xf numFmtId="49" fontId="63" fillId="0" borderId="39" xfId="0" applyNumberFormat="1" applyFont="1" applyBorder="1" applyAlignment="1">
      <alignment horizontal="left" vertical="center"/>
    </xf>
    <xf numFmtId="0" fontId="63" fillId="0" borderId="16" xfId="0" applyFont="1" applyBorder="1" applyAlignment="1">
      <alignment horizontal="right" vertical="center"/>
    </xf>
    <xf numFmtId="0" fontId="64" fillId="0" borderId="11" xfId="0" applyFont="1" applyBorder="1" applyAlignment="1">
      <alignment horizontal="center" vertical="center" wrapText="1"/>
    </xf>
    <xf numFmtId="0" fontId="64" fillId="0" borderId="40" xfId="0" applyFont="1" applyBorder="1" applyAlignment="1">
      <alignment vertical="center"/>
    </xf>
    <xf numFmtId="0" fontId="64" fillId="0" borderId="41" xfId="0" applyFont="1" applyBorder="1" applyAlignment="1">
      <alignment vertical="center"/>
    </xf>
    <xf numFmtId="0" fontId="64" fillId="0" borderId="42" xfId="0" applyFont="1" applyBorder="1" applyAlignment="1">
      <alignment vertical="center"/>
    </xf>
    <xf numFmtId="0" fontId="62" fillId="0" borderId="43" xfId="0" applyFont="1" applyBorder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44" xfId="0" applyFont="1" applyBorder="1" applyAlignment="1">
      <alignment vertical="center"/>
    </xf>
    <xf numFmtId="0" fontId="65" fillId="0" borderId="45" xfId="0" applyFont="1" applyBorder="1" applyAlignment="1">
      <alignment vertical="center"/>
    </xf>
    <xf numFmtId="0" fontId="65" fillId="0" borderId="46" xfId="0" applyFont="1" applyBorder="1" applyAlignment="1">
      <alignment vertical="center"/>
    </xf>
    <xf numFmtId="0" fontId="62" fillId="35" borderId="23" xfId="0" applyFont="1" applyFill="1" applyBorder="1" applyAlignment="1">
      <alignment vertical="center"/>
    </xf>
    <xf numFmtId="0" fontId="65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47" xfId="0" applyBorder="1" applyAlignment="1">
      <alignment wrapText="1"/>
    </xf>
    <xf numFmtId="0" fontId="4" fillId="0" borderId="14" xfId="0" applyNumberFormat="1" applyFont="1" applyFill="1" applyBorder="1" applyAlignment="1">
      <alignment vertical="center"/>
    </xf>
    <xf numFmtId="2" fontId="4" fillId="0" borderId="16" xfId="0" applyNumberFormat="1" applyFont="1" applyFill="1" applyBorder="1" applyAlignment="1">
      <alignment vertical="center"/>
    </xf>
    <xf numFmtId="2" fontId="4" fillId="0" borderId="14" xfId="0" applyNumberFormat="1" applyFont="1" applyFill="1" applyBorder="1" applyAlignment="1">
      <alignment vertical="center"/>
    </xf>
    <xf numFmtId="0" fontId="4" fillId="0" borderId="58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15" xfId="0" applyFont="1" applyBorder="1" applyAlignment="1">
      <alignment vertical="center"/>
    </xf>
    <xf numFmtId="2" fontId="63" fillId="0" borderId="50" xfId="0" applyNumberFormat="1" applyFont="1" applyBorder="1" applyAlignment="1">
      <alignment vertical="center"/>
    </xf>
    <xf numFmtId="0" fontId="63" fillId="0" borderId="32" xfId="0" applyFont="1" applyBorder="1" applyAlignment="1">
      <alignment horizontal="right" vertical="center"/>
    </xf>
    <xf numFmtId="2" fontId="63" fillId="0" borderId="50" xfId="0" applyNumberFormat="1" applyFont="1" applyBorder="1" applyAlignment="1">
      <alignment horizontal="right" vertical="center"/>
    </xf>
    <xf numFmtId="2" fontId="63" fillId="0" borderId="32" xfId="0" applyNumberFormat="1" applyFont="1" applyBorder="1" applyAlignment="1">
      <alignment horizontal="right" vertical="center"/>
    </xf>
    <xf numFmtId="2" fontId="7" fillId="33" borderId="16" xfId="0" applyNumberFormat="1" applyFont="1" applyFill="1" applyBorder="1" applyAlignment="1">
      <alignment horizontal="right" vertical="center" wrapText="1"/>
    </xf>
    <xf numFmtId="0" fontId="7" fillId="33" borderId="57" xfId="0" applyFont="1" applyFill="1" applyBorder="1" applyAlignment="1">
      <alignment horizontal="left" vertical="center" wrapText="1"/>
    </xf>
    <xf numFmtId="2" fontId="5" fillId="0" borderId="26" xfId="0" applyNumberFormat="1" applyFont="1" applyBorder="1" applyAlignment="1">
      <alignment horizontal="right"/>
    </xf>
    <xf numFmtId="2" fontId="1" fillId="0" borderId="36" xfId="0" applyNumberFormat="1" applyFont="1" applyBorder="1" applyAlignment="1">
      <alignment horizontal="right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right" vertical="center"/>
    </xf>
    <xf numFmtId="2" fontId="5" fillId="0" borderId="54" xfId="0" applyNumberFormat="1" applyFont="1" applyBorder="1" applyAlignment="1">
      <alignment horizontal="right" vertical="center"/>
    </xf>
    <xf numFmtId="2" fontId="1" fillId="0" borderId="39" xfId="0" applyNumberFormat="1" applyFont="1" applyBorder="1" applyAlignment="1">
      <alignment horizontal="right" vertical="center"/>
    </xf>
    <xf numFmtId="2" fontId="1" fillId="34" borderId="39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left" wrapText="1"/>
    </xf>
    <xf numFmtId="0" fontId="4" fillId="0" borderId="57" xfId="0" applyFont="1" applyBorder="1" applyAlignment="1">
      <alignment horizontal="left" vertical="center" wrapText="1"/>
    </xf>
    <xf numFmtId="2" fontId="4" fillId="33" borderId="14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0" fontId="4" fillId="33" borderId="28" xfId="0" applyFont="1" applyFill="1" applyBorder="1" applyAlignment="1">
      <alignment horizontal="left" vertical="center" wrapText="1"/>
    </xf>
    <xf numFmtId="177" fontId="4" fillId="0" borderId="15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0" fontId="4" fillId="0" borderId="59" xfId="0" applyFont="1" applyBorder="1" applyAlignment="1">
      <alignment horizontal="left" vertical="center" wrapText="1"/>
    </xf>
    <xf numFmtId="2" fontId="5" fillId="0" borderId="29" xfId="0" applyNumberFormat="1" applyFont="1" applyBorder="1" applyAlignment="1">
      <alignment vertical="center"/>
    </xf>
    <xf numFmtId="2" fontId="5" fillId="0" borderId="18" xfId="0" applyNumberFormat="1" applyFont="1" applyBorder="1" applyAlignment="1">
      <alignment horizontal="right"/>
    </xf>
    <xf numFmtId="0" fontId="4" fillId="0" borderId="25" xfId="0" applyFont="1" applyBorder="1" applyAlignment="1">
      <alignment horizontal="right" vertical="center"/>
    </xf>
    <xf numFmtId="2" fontId="5" fillId="0" borderId="18" xfId="0" applyNumberFormat="1" applyFont="1" applyBorder="1" applyAlignment="1">
      <alignment horizontal="right" vertical="center"/>
    </xf>
    <xf numFmtId="2" fontId="5" fillId="0" borderId="29" xfId="0" applyNumberFormat="1" applyFont="1" applyBorder="1" applyAlignment="1">
      <alignment horizontal="right" vertical="center"/>
    </xf>
    <xf numFmtId="2" fontId="5" fillId="0" borderId="18" xfId="0" applyNumberFormat="1" applyFont="1" applyBorder="1" applyAlignment="1">
      <alignment horizontal="center" vertical="center"/>
    </xf>
    <xf numFmtId="2" fontId="4" fillId="0" borderId="16" xfId="0" applyNumberFormat="1" applyFont="1" applyFill="1" applyBorder="1" applyAlignment="1">
      <alignment vertical="center"/>
    </xf>
    <xf numFmtId="2" fontId="5" fillId="0" borderId="48" xfId="0" applyNumberFormat="1" applyFont="1" applyBorder="1" applyAlignment="1">
      <alignment vertical="center"/>
    </xf>
    <xf numFmtId="0" fontId="5" fillId="0" borderId="27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2" fontId="5" fillId="0" borderId="34" xfId="0" applyNumberFormat="1" applyFont="1" applyBorder="1" applyAlignment="1">
      <alignment horizontal="right" vertical="center"/>
    </xf>
    <xf numFmtId="2" fontId="5" fillId="0" borderId="48" xfId="0" applyNumberFormat="1" applyFont="1" applyBorder="1" applyAlignment="1">
      <alignment horizontal="right" vertical="center"/>
    </xf>
    <xf numFmtId="2" fontId="5" fillId="0" borderId="27" xfId="0" applyNumberFormat="1" applyFont="1" applyBorder="1" applyAlignment="1">
      <alignment horizontal="right" vertical="center"/>
    </xf>
    <xf numFmtId="2" fontId="5" fillId="0" borderId="3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vertical="center"/>
    </xf>
    <xf numFmtId="2" fontId="5" fillId="0" borderId="49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2" fontId="5" fillId="0" borderId="35" xfId="0" applyNumberFormat="1" applyFont="1" applyBorder="1" applyAlignment="1">
      <alignment horizontal="right" vertical="center"/>
    </xf>
    <xf numFmtId="2" fontId="5" fillId="0" borderId="49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2" fontId="5" fillId="0" borderId="35" xfId="0" applyNumberFormat="1" applyFont="1" applyBorder="1" applyAlignment="1">
      <alignment horizontal="center" vertical="center"/>
    </xf>
    <xf numFmtId="0" fontId="4" fillId="33" borderId="14" xfId="0" applyNumberFormat="1" applyFont="1" applyFill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2" fontId="5" fillId="0" borderId="50" xfId="0" applyNumberFormat="1" applyFont="1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2" fontId="5" fillId="0" borderId="54" xfId="0" applyNumberFormat="1" applyFont="1" applyBorder="1" applyAlignment="1">
      <alignment horizontal="right" vertical="center"/>
    </xf>
    <xf numFmtId="2" fontId="5" fillId="0" borderId="50" xfId="0" applyNumberFormat="1" applyFont="1" applyBorder="1" applyAlignment="1">
      <alignment horizontal="right" vertical="center"/>
    </xf>
    <xf numFmtId="2" fontId="5" fillId="0" borderId="32" xfId="0" applyNumberFormat="1" applyFont="1" applyBorder="1" applyAlignment="1">
      <alignment horizontal="right" vertical="center"/>
    </xf>
    <xf numFmtId="0" fontId="4" fillId="0" borderId="57" xfId="0" applyNumberFormat="1" applyFont="1" applyBorder="1" applyAlignment="1">
      <alignment vertical="center"/>
    </xf>
    <xf numFmtId="0" fontId="2" fillId="0" borderId="50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2" fontId="4" fillId="0" borderId="50" xfId="0" applyNumberFormat="1" applyFont="1" applyBorder="1" applyAlignment="1">
      <alignment horizontal="right" vertical="center"/>
    </xf>
    <xf numFmtId="2" fontId="4" fillId="0" borderId="32" xfId="0" applyNumberFormat="1" applyFont="1" applyBorder="1" applyAlignment="1">
      <alignment horizontal="right" vertical="center"/>
    </xf>
    <xf numFmtId="2" fontId="4" fillId="0" borderId="54" xfId="0" applyNumberFormat="1" applyFont="1" applyBorder="1" applyAlignment="1">
      <alignment horizontal="right" vertical="center"/>
    </xf>
    <xf numFmtId="0" fontId="4" fillId="0" borderId="54" xfId="0" applyFont="1" applyBorder="1" applyAlignment="1">
      <alignment horizontal="left" vertical="center" wrapText="1"/>
    </xf>
    <xf numFmtId="0" fontId="4" fillId="34" borderId="13" xfId="0" applyFont="1" applyFill="1" applyBorder="1" applyAlignment="1">
      <alignment horizontal="right" vertical="center"/>
    </xf>
    <xf numFmtId="0" fontId="4" fillId="0" borderId="47" xfId="0" applyFont="1" applyBorder="1" applyAlignment="1">
      <alignment horizontal="left" vertical="center" wrapText="1"/>
    </xf>
    <xf numFmtId="2" fontId="63" fillId="0" borderId="54" xfId="0" applyNumberFormat="1" applyFont="1" applyBorder="1" applyAlignment="1">
      <alignment horizontal="center" vertical="center"/>
    </xf>
    <xf numFmtId="0" fontId="4" fillId="33" borderId="13" xfId="0" applyFont="1" applyFill="1" applyBorder="1" applyAlignment="1">
      <alignment horizontal="left" wrapText="1"/>
    </xf>
    <xf numFmtId="0" fontId="4" fillId="33" borderId="13" xfId="0" applyNumberFormat="1" applyFont="1" applyFill="1" applyBorder="1" applyAlignment="1">
      <alignment horizontal="right" vertical="center"/>
    </xf>
    <xf numFmtId="0" fontId="8" fillId="0" borderId="60" xfId="37" applyNumberFormat="1" applyFont="1" applyBorder="1" applyAlignment="1" quotePrefix="1">
      <alignment horizontal="right" vertical="top" wrapText="1"/>
      <protection/>
    </xf>
    <xf numFmtId="0" fontId="4" fillId="0" borderId="54" xfId="0" applyFont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vertical="center"/>
    </xf>
    <xf numFmtId="0" fontId="62" fillId="33" borderId="0" xfId="0" applyNumberFormat="1" applyFont="1" applyFill="1" applyBorder="1" applyAlignment="1">
      <alignment vertical="center"/>
    </xf>
    <xf numFmtId="2" fontId="66" fillId="33" borderId="0" xfId="0" applyNumberFormat="1" applyFont="1" applyFill="1" applyAlignment="1">
      <alignment/>
    </xf>
    <xf numFmtId="2" fontId="66" fillId="0" borderId="0" xfId="0" applyNumberFormat="1" applyFont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5" borderId="23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61" xfId="0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4" fillId="0" borderId="12" xfId="0" applyFont="1" applyBorder="1" applyAlignment="1">
      <alignment wrapText="1"/>
    </xf>
    <xf numFmtId="0" fontId="64" fillId="0" borderId="11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62" fillId="0" borderId="23" xfId="0" applyFont="1" applyBorder="1" applyAlignment="1">
      <alignment vertical="center" wrapText="1"/>
    </xf>
    <xf numFmtId="0" fontId="62" fillId="0" borderId="24" xfId="0" applyFont="1" applyBorder="1" applyAlignment="1">
      <alignment vertical="center" wrapText="1"/>
    </xf>
    <xf numFmtId="0" fontId="62" fillId="0" borderId="61" xfId="0" applyFont="1" applyBorder="1" applyAlignment="1">
      <alignment vertical="center" wrapText="1"/>
    </xf>
    <xf numFmtId="0" fontId="65" fillId="35" borderId="23" xfId="0" applyFont="1" applyFill="1" applyBorder="1" applyAlignment="1">
      <alignment vertical="center" wrapText="1"/>
    </xf>
    <xf numFmtId="0" fontId="65" fillId="35" borderId="24" xfId="0" applyFont="1" applyFill="1" applyBorder="1" applyAlignment="1">
      <alignment vertical="center" wrapText="1"/>
    </xf>
    <xf numFmtId="0" fontId="65" fillId="35" borderId="61" xfId="0" applyFont="1" applyFill="1" applyBorder="1" applyAlignment="1">
      <alignment vertical="center" wrapText="1"/>
    </xf>
    <xf numFmtId="0" fontId="1" fillId="36" borderId="17" xfId="0" applyFont="1" applyFill="1" applyBorder="1" applyAlignment="1">
      <alignment vertical="center" wrapText="1"/>
    </xf>
    <xf numFmtId="2" fontId="1" fillId="36" borderId="17" xfId="0" applyNumberFormat="1" applyFont="1" applyFill="1" applyBorder="1" applyAlignment="1">
      <alignment vertical="center" wrapText="1"/>
    </xf>
    <xf numFmtId="0" fontId="1" fillId="34" borderId="17" xfId="0" applyFont="1" applyFill="1" applyBorder="1" applyAlignment="1">
      <alignment horizontal="center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tabSelected="1" view="pageBreakPreview" zoomScaleSheetLayoutView="100" zoomScalePageLayoutView="0" workbookViewId="0" topLeftCell="A91">
      <selection activeCell="A116" sqref="A116"/>
    </sheetView>
  </sheetViews>
  <sheetFormatPr defaultColWidth="9.00390625" defaultRowHeight="12.75"/>
  <cols>
    <col min="1" max="1" width="17.625" style="0" customWidth="1"/>
    <col min="2" max="2" width="9.875" style="0" customWidth="1"/>
    <col min="3" max="3" width="9.125" style="0" customWidth="1"/>
    <col min="4" max="4" width="6.875" style="0" customWidth="1"/>
    <col min="5" max="5" width="9.75390625" style="0" customWidth="1"/>
    <col min="6" max="6" width="10.00390625" style="0" customWidth="1"/>
    <col min="7" max="7" width="9.875" style="0" customWidth="1"/>
    <col min="8" max="8" width="9.625" style="0" customWidth="1"/>
    <col min="9" max="9" width="54.25390625" style="0" customWidth="1"/>
    <col min="10" max="10" width="10.625" style="0" customWidth="1"/>
    <col min="11" max="11" width="9.875" style="0" customWidth="1"/>
    <col min="12" max="12" width="9.00390625" style="0" customWidth="1"/>
  </cols>
  <sheetData>
    <row r="1" spans="1:10" ht="32.25" customHeight="1">
      <c r="A1" s="239" t="s">
        <v>38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36.75" customHeight="1" thickBot="1">
      <c r="A2" s="240" t="s">
        <v>25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 ht="17.25" customHeight="1" thickBot="1">
      <c r="A3" s="230"/>
      <c r="B3" s="244" t="s">
        <v>23</v>
      </c>
      <c r="C3" s="245"/>
      <c r="D3" s="245"/>
      <c r="E3" s="246"/>
      <c r="F3" s="244" t="s">
        <v>27</v>
      </c>
      <c r="G3" s="245"/>
      <c r="H3" s="245"/>
      <c r="I3" s="245"/>
      <c r="J3" s="246"/>
    </row>
    <row r="4" spans="1:10" ht="13.5" thickBot="1">
      <c r="A4" s="231"/>
      <c r="B4" s="221" t="s">
        <v>0</v>
      </c>
      <c r="C4" s="234" t="s">
        <v>37</v>
      </c>
      <c r="D4" s="221" t="s">
        <v>1</v>
      </c>
      <c r="E4" s="221" t="s">
        <v>2</v>
      </c>
      <c r="F4" s="221" t="s">
        <v>3</v>
      </c>
      <c r="G4" s="221" t="s">
        <v>4</v>
      </c>
      <c r="H4" s="221" t="s">
        <v>5</v>
      </c>
      <c r="I4" s="223" t="s">
        <v>6</v>
      </c>
      <c r="J4" s="224"/>
    </row>
    <row r="5" spans="1:10" ht="36" customHeight="1" thickBot="1">
      <c r="A5" s="232"/>
      <c r="B5" s="233"/>
      <c r="C5" s="235"/>
      <c r="D5" s="233"/>
      <c r="E5" s="233"/>
      <c r="F5" s="222"/>
      <c r="G5" s="222"/>
      <c r="H5" s="219"/>
      <c r="I5" s="9" t="s">
        <v>7</v>
      </c>
      <c r="J5" s="9" t="s">
        <v>8</v>
      </c>
    </row>
    <row r="6" spans="1:10" ht="15.75" customHeight="1" thickBot="1">
      <c r="A6" s="266" t="s">
        <v>67</v>
      </c>
      <c r="B6" s="225"/>
      <c r="C6" s="226"/>
      <c r="D6" s="226"/>
      <c r="E6" s="227"/>
      <c r="F6" s="22"/>
      <c r="G6" s="23"/>
      <c r="H6" s="23"/>
      <c r="I6" s="264" t="s">
        <v>39</v>
      </c>
      <c r="J6" s="265">
        <v>66039.41</v>
      </c>
    </row>
    <row r="7" spans="1:10" ht="13.5" thickBot="1">
      <c r="A7" s="221" t="s">
        <v>9</v>
      </c>
      <c r="B7" s="32">
        <f>17.670012*1787.7</f>
        <v>31588.6804524</v>
      </c>
      <c r="C7" s="13">
        <f>E7-B7</f>
        <v>939.8895475999998</v>
      </c>
      <c r="D7" s="24"/>
      <c r="E7" s="25">
        <v>32528.57</v>
      </c>
      <c r="F7" s="94">
        <f>B7*1</f>
        <v>31588.6804524</v>
      </c>
      <c r="G7" s="88">
        <f>8.78*1787.7</f>
        <v>15696.006</v>
      </c>
      <c r="H7" s="105">
        <f>F7-G7+C7</f>
        <v>16832.564</v>
      </c>
      <c r="I7" s="85" t="s">
        <v>28</v>
      </c>
      <c r="J7" s="138">
        <f>1.15*1787.7</f>
        <v>2055.855</v>
      </c>
    </row>
    <row r="8" spans="1:10" ht="12.75">
      <c r="A8" s="219"/>
      <c r="B8" s="69"/>
      <c r="C8" s="70"/>
      <c r="D8" s="71"/>
      <c r="E8" s="72"/>
      <c r="F8" s="93"/>
      <c r="G8" s="72"/>
      <c r="H8" s="92"/>
      <c r="I8" s="84" t="s">
        <v>30</v>
      </c>
      <c r="J8" s="139">
        <f>2.62*1787.7</f>
        <v>4683.774</v>
      </c>
    </row>
    <row r="9" spans="1:10" ht="12.75">
      <c r="A9" s="219"/>
      <c r="B9" s="73"/>
      <c r="C9" s="74"/>
      <c r="D9" s="75"/>
      <c r="E9" s="76"/>
      <c r="F9" s="91"/>
      <c r="G9" s="76"/>
      <c r="H9" s="90"/>
      <c r="I9" s="11" t="s">
        <v>35</v>
      </c>
      <c r="J9" s="139">
        <f>1.21*1787.7</f>
        <v>2163.117</v>
      </c>
    </row>
    <row r="10" spans="1:10" ht="24">
      <c r="A10" s="219"/>
      <c r="B10" s="77"/>
      <c r="C10" s="74"/>
      <c r="D10" s="75"/>
      <c r="E10" s="75"/>
      <c r="F10" s="91"/>
      <c r="G10" s="76"/>
      <c r="H10" s="76"/>
      <c r="I10" s="41" t="s">
        <v>32</v>
      </c>
      <c r="J10" s="14">
        <v>750</v>
      </c>
    </row>
    <row r="11" spans="1:10" ht="17.25" customHeight="1" thickBot="1">
      <c r="A11" s="219"/>
      <c r="B11" s="77"/>
      <c r="C11" s="74"/>
      <c r="D11" s="75"/>
      <c r="E11" s="75"/>
      <c r="F11" s="91"/>
      <c r="G11" s="76"/>
      <c r="H11" s="76"/>
      <c r="I11" s="87" t="s">
        <v>41</v>
      </c>
      <c r="J11" s="117">
        <v>1469</v>
      </c>
    </row>
    <row r="12" spans="1:10" ht="13.5" thickBot="1">
      <c r="A12" s="218" t="s">
        <v>10</v>
      </c>
      <c r="B12" s="32">
        <f>17.670012*1787.7</f>
        <v>31588.6804524</v>
      </c>
      <c r="C12" s="13">
        <f>E12-B12</f>
        <v>-1937.6304524000006</v>
      </c>
      <c r="D12" s="33"/>
      <c r="E12" s="34">
        <v>29651.05</v>
      </c>
      <c r="F12" s="95">
        <f>B12*1</f>
        <v>31588.6804524</v>
      </c>
      <c r="G12" s="88">
        <f>8.78*1787.7</f>
        <v>15696.006</v>
      </c>
      <c r="H12" s="106">
        <f>F12-G12+C12</f>
        <v>13955.044</v>
      </c>
      <c r="I12" s="16" t="s">
        <v>28</v>
      </c>
      <c r="J12" s="138">
        <f>1.15*1787.7</f>
        <v>2055.855</v>
      </c>
    </row>
    <row r="13" spans="1:10" ht="12.75">
      <c r="A13" s="219"/>
      <c r="B13" s="73"/>
      <c r="C13" s="30"/>
      <c r="D13" s="31"/>
      <c r="E13" s="35"/>
      <c r="F13" s="96"/>
      <c r="G13" s="72"/>
      <c r="H13" s="97"/>
      <c r="I13" s="29" t="s">
        <v>30</v>
      </c>
      <c r="J13" s="139">
        <f>2.62*1787.7</f>
        <v>4683.774</v>
      </c>
    </row>
    <row r="14" spans="1:10" ht="17.25" customHeight="1" thickBot="1">
      <c r="A14" s="219"/>
      <c r="B14" s="73"/>
      <c r="C14" s="30"/>
      <c r="D14" s="31"/>
      <c r="E14" s="35"/>
      <c r="F14" s="98"/>
      <c r="G14" s="76"/>
      <c r="H14" s="99"/>
      <c r="I14" s="65" t="s">
        <v>35</v>
      </c>
      <c r="J14" s="139">
        <f>1.21*1787.7</f>
        <v>2163.117</v>
      </c>
    </row>
    <row r="15" spans="1:10" ht="13.5" thickBot="1">
      <c r="A15" s="218" t="s">
        <v>11</v>
      </c>
      <c r="B15" s="32">
        <f>17.670012*1787.7</f>
        <v>31588.6804524</v>
      </c>
      <c r="C15" s="13">
        <f>E15-B15</f>
        <v>20464.7895476</v>
      </c>
      <c r="D15" s="33"/>
      <c r="E15" s="34">
        <v>52053.47</v>
      </c>
      <c r="F15" s="95">
        <f>B15*1</f>
        <v>31588.6804524</v>
      </c>
      <c r="G15" s="95">
        <f>8.78*1787.7</f>
        <v>15696.006</v>
      </c>
      <c r="H15" s="106">
        <f>F15-G15+C15</f>
        <v>36357.464</v>
      </c>
      <c r="I15" s="16" t="s">
        <v>28</v>
      </c>
      <c r="J15" s="138">
        <f>1.15*1787.7</f>
        <v>2055.855</v>
      </c>
    </row>
    <row r="16" spans="1:10" ht="12.75">
      <c r="A16" s="219"/>
      <c r="B16" s="69"/>
      <c r="C16" s="70"/>
      <c r="D16" s="71"/>
      <c r="E16" s="72"/>
      <c r="F16" s="93"/>
      <c r="G16" s="72"/>
      <c r="H16" s="97"/>
      <c r="I16" s="29" t="s">
        <v>30</v>
      </c>
      <c r="J16" s="139">
        <f>2.62*1787.7</f>
        <v>4683.774</v>
      </c>
    </row>
    <row r="17" spans="1:10" ht="17.25" customHeight="1" thickBot="1">
      <c r="A17" s="219"/>
      <c r="B17" s="73"/>
      <c r="C17" s="74"/>
      <c r="D17" s="75"/>
      <c r="E17" s="76"/>
      <c r="F17" s="91"/>
      <c r="G17" s="76"/>
      <c r="H17" s="99"/>
      <c r="I17" s="65" t="s">
        <v>35</v>
      </c>
      <c r="J17" s="139">
        <f>1.21*1787.7</f>
        <v>2163.117</v>
      </c>
    </row>
    <row r="18" spans="1:10" ht="13.5" thickBot="1">
      <c r="A18" s="218" t="s">
        <v>12</v>
      </c>
      <c r="B18" s="32">
        <f>17.670012*1787.7</f>
        <v>31588.6804524</v>
      </c>
      <c r="C18" s="13">
        <f>E18-B18</f>
        <v>-3641.0904524</v>
      </c>
      <c r="D18" s="33"/>
      <c r="E18" s="34">
        <v>27947.59</v>
      </c>
      <c r="F18" s="88">
        <f>B18*1</f>
        <v>31588.6804524</v>
      </c>
      <c r="G18" s="88">
        <f>8.78*1787.7</f>
        <v>15696.006</v>
      </c>
      <c r="H18" s="107">
        <f>F18-G18+C18</f>
        <v>12251.584</v>
      </c>
      <c r="I18" s="16" t="s">
        <v>28</v>
      </c>
      <c r="J18" s="138">
        <f>1.15*1787.7</f>
        <v>2055.855</v>
      </c>
    </row>
    <row r="19" spans="1:10" ht="15" customHeight="1">
      <c r="A19" s="219"/>
      <c r="B19" s="73"/>
      <c r="C19" s="30"/>
      <c r="D19" s="31"/>
      <c r="E19" s="35"/>
      <c r="F19" s="93"/>
      <c r="G19" s="72"/>
      <c r="H19" s="97"/>
      <c r="I19" s="29" t="s">
        <v>30</v>
      </c>
      <c r="J19" s="139">
        <f>2.62*1787.7</f>
        <v>4683.774</v>
      </c>
    </row>
    <row r="20" spans="1:10" ht="15" customHeight="1">
      <c r="A20" s="219"/>
      <c r="B20" s="73"/>
      <c r="C20" s="30"/>
      <c r="D20" s="31"/>
      <c r="E20" s="35"/>
      <c r="F20" s="91"/>
      <c r="G20" s="76"/>
      <c r="H20" s="99"/>
      <c r="I20" s="65" t="s">
        <v>35</v>
      </c>
      <c r="J20" s="139">
        <f>1.21*1787.7</f>
        <v>2163.117</v>
      </c>
    </row>
    <row r="21" spans="1:10" ht="14.25" customHeight="1">
      <c r="A21" s="219"/>
      <c r="B21" s="73"/>
      <c r="C21" s="30"/>
      <c r="D21" s="31"/>
      <c r="E21" s="35"/>
      <c r="F21" s="91"/>
      <c r="G21" s="76"/>
      <c r="H21" s="99"/>
      <c r="I21" s="64" t="s">
        <v>42</v>
      </c>
      <c r="J21" s="86">
        <v>470</v>
      </c>
    </row>
    <row r="22" spans="1:10" ht="19.5" customHeight="1" thickBot="1">
      <c r="A22" s="219"/>
      <c r="B22" s="73"/>
      <c r="C22" s="30"/>
      <c r="D22" s="31"/>
      <c r="E22" s="35"/>
      <c r="F22" s="91"/>
      <c r="G22" s="76"/>
      <c r="H22" s="99"/>
      <c r="I22" s="41" t="s">
        <v>26</v>
      </c>
      <c r="J22" s="86">
        <v>800</v>
      </c>
    </row>
    <row r="23" spans="1:10" ht="13.5" thickBot="1">
      <c r="A23" s="218" t="s">
        <v>13</v>
      </c>
      <c r="B23" s="32">
        <f>17.670012*1787.7</f>
        <v>31588.6804524</v>
      </c>
      <c r="C23" s="13">
        <f>E23-B23</f>
        <v>-5382.220452400001</v>
      </c>
      <c r="D23" s="33"/>
      <c r="E23" s="34">
        <v>26206.46</v>
      </c>
      <c r="F23" s="95">
        <f>B23*1</f>
        <v>31588.6804524</v>
      </c>
      <c r="G23" s="95">
        <f>8.78*1787.7</f>
        <v>15696.006</v>
      </c>
      <c r="H23" s="106">
        <f>F23-G23+C23</f>
        <v>10510.454</v>
      </c>
      <c r="I23" s="16" t="s">
        <v>28</v>
      </c>
      <c r="J23" s="138">
        <f>1.15*1787.7</f>
        <v>2055.855</v>
      </c>
    </row>
    <row r="24" spans="1:10" ht="12.75">
      <c r="A24" s="219"/>
      <c r="B24" s="112"/>
      <c r="C24" s="74"/>
      <c r="D24" s="75"/>
      <c r="E24" s="113"/>
      <c r="F24" s="114"/>
      <c r="G24" s="113"/>
      <c r="H24" s="99"/>
      <c r="I24" s="29" t="s">
        <v>30</v>
      </c>
      <c r="J24" s="139">
        <f>2.62*1787.7</f>
        <v>4683.774</v>
      </c>
    </row>
    <row r="25" spans="1:10" ht="12.75">
      <c r="A25" s="219"/>
      <c r="B25" s="112"/>
      <c r="C25" s="74"/>
      <c r="D25" s="75"/>
      <c r="E25" s="113"/>
      <c r="F25" s="114"/>
      <c r="G25" s="113"/>
      <c r="H25" s="99"/>
      <c r="I25" s="65" t="s">
        <v>35</v>
      </c>
      <c r="J25" s="139">
        <f>1.21*1787.7</f>
        <v>2163.117</v>
      </c>
    </row>
    <row r="26" spans="1:10" ht="27.75" customHeight="1">
      <c r="A26" s="219"/>
      <c r="B26" s="112"/>
      <c r="C26" s="74"/>
      <c r="D26" s="75"/>
      <c r="E26" s="113"/>
      <c r="F26" s="114"/>
      <c r="G26" s="113"/>
      <c r="H26" s="99"/>
      <c r="I26" s="10" t="s">
        <v>43</v>
      </c>
      <c r="J26" s="61">
        <v>874</v>
      </c>
    </row>
    <row r="27" spans="1:10" ht="27.75" customHeight="1">
      <c r="A27" s="219"/>
      <c r="B27" s="112"/>
      <c r="C27" s="74"/>
      <c r="D27" s="75"/>
      <c r="E27" s="113"/>
      <c r="F27" s="114"/>
      <c r="G27" s="113"/>
      <c r="H27" s="99"/>
      <c r="I27" s="10" t="s">
        <v>44</v>
      </c>
      <c r="J27" s="61">
        <v>818</v>
      </c>
    </row>
    <row r="28" spans="1:10" ht="28.5" customHeight="1">
      <c r="A28" s="219"/>
      <c r="B28" s="112"/>
      <c r="C28" s="74"/>
      <c r="D28" s="75"/>
      <c r="E28" s="113"/>
      <c r="F28" s="114"/>
      <c r="G28" s="113"/>
      <c r="H28" s="99"/>
      <c r="I28" s="10" t="s">
        <v>45</v>
      </c>
      <c r="J28" s="61">
        <v>1222</v>
      </c>
    </row>
    <row r="29" spans="1:10" ht="28.5" customHeight="1">
      <c r="A29" s="219"/>
      <c r="B29" s="112"/>
      <c r="C29" s="74"/>
      <c r="D29" s="75"/>
      <c r="E29" s="113"/>
      <c r="F29" s="114"/>
      <c r="G29" s="113"/>
      <c r="H29" s="99"/>
      <c r="I29" s="10" t="s">
        <v>46</v>
      </c>
      <c r="J29" s="61">
        <v>1151</v>
      </c>
    </row>
    <row r="30" spans="1:10" ht="30" customHeight="1" thickBot="1">
      <c r="A30" s="220"/>
      <c r="B30" s="144"/>
      <c r="C30" s="145"/>
      <c r="D30" s="79"/>
      <c r="E30" s="147"/>
      <c r="F30" s="146"/>
      <c r="G30" s="147"/>
      <c r="H30" s="101"/>
      <c r="I30" s="12" t="s">
        <v>47</v>
      </c>
      <c r="J30" s="166">
        <v>1090</v>
      </c>
    </row>
    <row r="31" spans="1:10" ht="13.5" thickBot="1">
      <c r="A31" s="218" t="s">
        <v>14</v>
      </c>
      <c r="B31" s="32">
        <f>17.670012*1787.7</f>
        <v>31588.6804524</v>
      </c>
      <c r="C31" s="13">
        <f>E31-B31</f>
        <v>-1424.5104524000017</v>
      </c>
      <c r="D31" s="33"/>
      <c r="E31" s="34">
        <v>30164.17</v>
      </c>
      <c r="F31" s="95">
        <f>B31*1</f>
        <v>31588.6804524</v>
      </c>
      <c r="G31" s="95">
        <f>8.78*1787.7</f>
        <v>15696.006</v>
      </c>
      <c r="H31" s="106">
        <f>F31-G31+C31</f>
        <v>14468.163999999999</v>
      </c>
      <c r="I31" s="16" t="s">
        <v>28</v>
      </c>
      <c r="J31" s="138">
        <f>1.15*1787.7</f>
        <v>2055.855</v>
      </c>
    </row>
    <row r="32" spans="1:10" ht="12.75">
      <c r="A32" s="219"/>
      <c r="B32" s="112"/>
      <c r="C32" s="74"/>
      <c r="D32" s="75"/>
      <c r="E32" s="113"/>
      <c r="F32" s="114"/>
      <c r="G32" s="113"/>
      <c r="H32" s="99"/>
      <c r="I32" s="29" t="s">
        <v>30</v>
      </c>
      <c r="J32" s="139">
        <f>2.62*1787.7</f>
        <v>4683.774</v>
      </c>
    </row>
    <row r="33" spans="1:10" ht="12.75">
      <c r="A33" s="219"/>
      <c r="B33" s="112"/>
      <c r="C33" s="74"/>
      <c r="D33" s="75"/>
      <c r="E33" s="113"/>
      <c r="F33" s="114"/>
      <c r="G33" s="113"/>
      <c r="H33" s="99"/>
      <c r="I33" s="65" t="s">
        <v>35</v>
      </c>
      <c r="J33" s="139">
        <f>1.21*1787.7</f>
        <v>2163.117</v>
      </c>
    </row>
    <row r="34" spans="1:10" ht="36.75" thickBot="1">
      <c r="A34" s="220"/>
      <c r="B34" s="78"/>
      <c r="C34" s="79"/>
      <c r="D34" s="79"/>
      <c r="E34" s="79"/>
      <c r="F34" s="102"/>
      <c r="G34" s="82"/>
      <c r="H34" s="101"/>
      <c r="I34" s="21" t="s">
        <v>48</v>
      </c>
      <c r="J34" s="62">
        <v>1605</v>
      </c>
    </row>
    <row r="35" spans="1:10" ht="13.5" thickBot="1">
      <c r="A35" s="218" t="s">
        <v>15</v>
      </c>
      <c r="B35" s="32">
        <f>18.710012*1787.7</f>
        <v>33447.8884524</v>
      </c>
      <c r="C35" s="13">
        <f>E35-B35</f>
        <v>-6055.608452400003</v>
      </c>
      <c r="D35" s="24"/>
      <c r="E35" s="34">
        <v>27392.28</v>
      </c>
      <c r="F35" s="95">
        <f>B35*1</f>
        <v>33447.8884524</v>
      </c>
      <c r="G35" s="88">
        <f>(2.141+3.67+0.33+3.01)*1787.7</f>
        <v>16359.2427</v>
      </c>
      <c r="H35" s="106">
        <f>F35-G35+C35</f>
        <v>11033.037299999996</v>
      </c>
      <c r="I35" s="16" t="s">
        <v>28</v>
      </c>
      <c r="J35" s="138">
        <f>1.15*1787.7</f>
        <v>2055.855</v>
      </c>
    </row>
    <row r="36" spans="1:10" ht="12.75">
      <c r="A36" s="219"/>
      <c r="B36" s="69"/>
      <c r="C36" s="70"/>
      <c r="D36" s="71"/>
      <c r="E36" s="72"/>
      <c r="F36" s="93"/>
      <c r="G36" s="72"/>
      <c r="H36" s="97"/>
      <c r="I36" s="29" t="s">
        <v>30</v>
      </c>
      <c r="J36" s="139">
        <f>2.78*1787.7</f>
        <v>4969.806</v>
      </c>
    </row>
    <row r="37" spans="1:10" ht="12.75">
      <c r="A37" s="219"/>
      <c r="B37" s="112"/>
      <c r="C37" s="74"/>
      <c r="D37" s="75"/>
      <c r="E37" s="113"/>
      <c r="F37" s="114"/>
      <c r="G37" s="113"/>
      <c r="H37" s="99"/>
      <c r="I37" s="65" t="s">
        <v>35</v>
      </c>
      <c r="J37" s="139">
        <f>1.28*1787.7</f>
        <v>2288.2560000000003</v>
      </c>
    </row>
    <row r="38" spans="1:10" ht="12.75">
      <c r="A38" s="219"/>
      <c r="B38" s="112"/>
      <c r="C38" s="74"/>
      <c r="D38" s="75"/>
      <c r="E38" s="113"/>
      <c r="F38" s="114"/>
      <c r="G38" s="113"/>
      <c r="H38" s="99"/>
      <c r="I38" s="64" t="s">
        <v>40</v>
      </c>
      <c r="J38" s="81">
        <f>1356*141.8</f>
        <v>192280.80000000002</v>
      </c>
    </row>
    <row r="39" spans="1:10" ht="24">
      <c r="A39" s="219"/>
      <c r="B39" s="112"/>
      <c r="C39" s="74"/>
      <c r="D39" s="75"/>
      <c r="E39" s="113"/>
      <c r="F39" s="114"/>
      <c r="G39" s="113"/>
      <c r="H39" s="99"/>
      <c r="I39" s="18" t="s">
        <v>50</v>
      </c>
      <c r="J39" s="118">
        <v>988</v>
      </c>
    </row>
    <row r="40" spans="1:10" ht="12.75">
      <c r="A40" s="219"/>
      <c r="B40" s="112"/>
      <c r="C40" s="74"/>
      <c r="D40" s="75"/>
      <c r="E40" s="113"/>
      <c r="F40" s="114"/>
      <c r="G40" s="113"/>
      <c r="H40" s="99"/>
      <c r="I40" s="64" t="s">
        <v>49</v>
      </c>
      <c r="J40" s="111">
        <v>310</v>
      </c>
    </row>
    <row r="41" spans="1:10" ht="13.5" thickBot="1">
      <c r="A41" s="220"/>
      <c r="B41" s="78"/>
      <c r="C41" s="79"/>
      <c r="D41" s="79"/>
      <c r="E41" s="79"/>
      <c r="F41" s="102"/>
      <c r="G41" s="82"/>
      <c r="H41" s="101"/>
      <c r="I41" s="67" t="s">
        <v>34</v>
      </c>
      <c r="J41" s="109">
        <f>1000/0.87*1.302</f>
        <v>1496.5517241379312</v>
      </c>
    </row>
    <row r="42" spans="1:10" ht="13.5" thickBot="1">
      <c r="A42" s="218" t="s">
        <v>16</v>
      </c>
      <c r="B42" s="32">
        <f>18.710012*1787.7</f>
        <v>33447.8884524</v>
      </c>
      <c r="C42" s="13">
        <f>E42-B42</f>
        <v>1153.1815475999974</v>
      </c>
      <c r="D42" s="68"/>
      <c r="E42" s="89">
        <v>34601.07</v>
      </c>
      <c r="F42" s="88">
        <f>B42*1</f>
        <v>33447.8884524</v>
      </c>
      <c r="G42" s="88">
        <f>(2.141+3.67+0.33+3.01)*1787.7</f>
        <v>16359.2427</v>
      </c>
      <c r="H42" s="107">
        <f>F42-G42+C42</f>
        <v>18241.827299999997</v>
      </c>
      <c r="I42" s="16" t="s">
        <v>28</v>
      </c>
      <c r="J42" s="138">
        <f>1.15*1787.7</f>
        <v>2055.855</v>
      </c>
    </row>
    <row r="43" spans="1:10" ht="12.75">
      <c r="A43" s="219"/>
      <c r="B43" s="69"/>
      <c r="C43" s="70"/>
      <c r="D43" s="71"/>
      <c r="E43" s="72"/>
      <c r="F43" s="93"/>
      <c r="G43" s="72"/>
      <c r="H43" s="97"/>
      <c r="I43" s="29" t="s">
        <v>30</v>
      </c>
      <c r="J43" s="139">
        <f>2.78*1787.7</f>
        <v>4969.806</v>
      </c>
    </row>
    <row r="44" spans="1:10" ht="12.75">
      <c r="A44" s="219"/>
      <c r="B44" s="73"/>
      <c r="C44" s="74"/>
      <c r="D44" s="75"/>
      <c r="E44" s="76"/>
      <c r="F44" s="91"/>
      <c r="G44" s="76"/>
      <c r="H44" s="99"/>
      <c r="I44" s="65" t="s">
        <v>35</v>
      </c>
      <c r="J44" s="139">
        <f>1.28*1787.7</f>
        <v>2288.2560000000003</v>
      </c>
    </row>
    <row r="45" spans="1:10" ht="12.75">
      <c r="A45" s="219"/>
      <c r="B45" s="73"/>
      <c r="C45" s="74"/>
      <c r="D45" s="75"/>
      <c r="E45" s="76"/>
      <c r="F45" s="91"/>
      <c r="G45" s="76"/>
      <c r="H45" s="99"/>
      <c r="I45" s="110" t="s">
        <v>31</v>
      </c>
      <c r="J45" s="17">
        <v>4105</v>
      </c>
    </row>
    <row r="46" spans="1:10" ht="24">
      <c r="A46" s="219"/>
      <c r="B46" s="73"/>
      <c r="C46" s="74"/>
      <c r="D46" s="75"/>
      <c r="E46" s="76"/>
      <c r="F46" s="91"/>
      <c r="G46" s="76"/>
      <c r="H46" s="99"/>
      <c r="I46" s="37" t="s">
        <v>51</v>
      </c>
      <c r="J46" s="119">
        <v>416</v>
      </c>
    </row>
    <row r="47" spans="1:10" ht="24">
      <c r="A47" s="219"/>
      <c r="B47" s="112"/>
      <c r="C47" s="74"/>
      <c r="D47" s="75"/>
      <c r="E47" s="113"/>
      <c r="F47" s="114"/>
      <c r="G47" s="113"/>
      <c r="H47" s="99"/>
      <c r="I47" s="37" t="s">
        <v>53</v>
      </c>
      <c r="J47" s="66">
        <v>294</v>
      </c>
    </row>
    <row r="48" spans="1:10" ht="13.5" thickBot="1">
      <c r="A48" s="220"/>
      <c r="B48" s="78"/>
      <c r="C48" s="79"/>
      <c r="D48" s="79"/>
      <c r="E48" s="79"/>
      <c r="F48" s="102"/>
      <c r="G48" s="82"/>
      <c r="H48" s="101"/>
      <c r="I48" s="115" t="s">
        <v>52</v>
      </c>
      <c r="J48" s="20">
        <v>10</v>
      </c>
    </row>
    <row r="49" spans="1:10" ht="13.5" thickBot="1">
      <c r="A49" s="218" t="s">
        <v>17</v>
      </c>
      <c r="B49" s="32">
        <f>18.710012*1787.7</f>
        <v>33447.8884524</v>
      </c>
      <c r="C49" s="13">
        <f>E49-B49</f>
        <v>1490.1515475999986</v>
      </c>
      <c r="D49" s="33"/>
      <c r="E49" s="108">
        <v>34938.04</v>
      </c>
      <c r="F49" s="95">
        <f>B49*1</f>
        <v>33447.8884524</v>
      </c>
      <c r="G49" s="95">
        <f>(2.141+3.67+0.33+3.01)*1787.7</f>
        <v>16359.2427</v>
      </c>
      <c r="H49" s="106">
        <f>F49-G49+C49</f>
        <v>18578.7973</v>
      </c>
      <c r="I49" s="16" t="s">
        <v>28</v>
      </c>
      <c r="J49" s="138">
        <f>1.15*1787.7</f>
        <v>2055.855</v>
      </c>
    </row>
    <row r="50" spans="1:10" ht="12.75">
      <c r="A50" s="219"/>
      <c r="B50" s="73"/>
      <c r="C50" s="74"/>
      <c r="D50" s="75"/>
      <c r="E50" s="76"/>
      <c r="F50" s="91"/>
      <c r="G50" s="76"/>
      <c r="H50" s="99"/>
      <c r="I50" s="29" t="s">
        <v>30</v>
      </c>
      <c r="J50" s="139">
        <f>2.78*1787.7</f>
        <v>4969.806</v>
      </c>
    </row>
    <row r="51" spans="1:10" ht="12.75">
      <c r="A51" s="219"/>
      <c r="B51" s="112"/>
      <c r="C51" s="74"/>
      <c r="D51" s="75"/>
      <c r="E51" s="113"/>
      <c r="F51" s="114"/>
      <c r="G51" s="113"/>
      <c r="H51" s="99"/>
      <c r="I51" s="65" t="s">
        <v>35</v>
      </c>
      <c r="J51" s="139">
        <f>1.28*1787.7</f>
        <v>2288.2560000000003</v>
      </c>
    </row>
    <row r="52" spans="1:10" ht="13.5" thickBot="1">
      <c r="A52" s="219"/>
      <c r="B52" s="112"/>
      <c r="C52" s="74"/>
      <c r="D52" s="75"/>
      <c r="E52" s="113"/>
      <c r="F52" s="114"/>
      <c r="G52" s="113"/>
      <c r="H52" s="99"/>
      <c r="I52" s="29" t="s">
        <v>54</v>
      </c>
      <c r="J52" s="38">
        <v>340</v>
      </c>
    </row>
    <row r="53" spans="1:10" ht="13.5" thickBot="1">
      <c r="A53" s="221" t="s">
        <v>18</v>
      </c>
      <c r="B53" s="32">
        <f>18.710012*1787.7</f>
        <v>33447.8884524</v>
      </c>
      <c r="C53" s="13">
        <f>E53-B53</f>
        <v>930.6615476000006</v>
      </c>
      <c r="D53" s="24"/>
      <c r="E53" s="40">
        <v>34378.55</v>
      </c>
      <c r="F53" s="95">
        <f>B53*1</f>
        <v>33447.8884524</v>
      </c>
      <c r="G53" s="95">
        <f>(2.141+3.67+0.33+3.01)*1787.7</f>
        <v>16359.2427</v>
      </c>
      <c r="H53" s="106">
        <f>F53-G53+C53</f>
        <v>18019.3073</v>
      </c>
      <c r="I53" s="15" t="s">
        <v>28</v>
      </c>
      <c r="J53" s="138">
        <f>1.15*1787.7</f>
        <v>2055.855</v>
      </c>
    </row>
    <row r="54" spans="1:10" ht="12.75">
      <c r="A54" s="219"/>
      <c r="B54" s="69"/>
      <c r="C54" s="26"/>
      <c r="D54" s="27"/>
      <c r="E54" s="42"/>
      <c r="F54" s="96"/>
      <c r="G54" s="72"/>
      <c r="H54" s="97"/>
      <c r="I54" s="29" t="s">
        <v>30</v>
      </c>
      <c r="J54" s="139">
        <f>2.78*1787.7</f>
        <v>4969.806</v>
      </c>
    </row>
    <row r="55" spans="1:10" ht="12.75">
      <c r="A55" s="219"/>
      <c r="B55" s="73"/>
      <c r="C55" s="30"/>
      <c r="D55" s="31"/>
      <c r="E55" s="43"/>
      <c r="F55" s="98"/>
      <c r="G55" s="76"/>
      <c r="H55" s="99"/>
      <c r="I55" s="65" t="s">
        <v>35</v>
      </c>
      <c r="J55" s="139">
        <f>1.28*1787.7</f>
        <v>2288.2560000000003</v>
      </c>
    </row>
    <row r="56" spans="1:10" ht="27" customHeight="1" thickBot="1">
      <c r="A56" s="219"/>
      <c r="B56" s="73"/>
      <c r="C56" s="30"/>
      <c r="D56" s="31"/>
      <c r="E56" s="43"/>
      <c r="F56" s="98"/>
      <c r="G56" s="76"/>
      <c r="H56" s="99"/>
      <c r="I56" s="116" t="s">
        <v>55</v>
      </c>
      <c r="J56" s="38">
        <v>2455</v>
      </c>
    </row>
    <row r="57" spans="1:10" ht="13.5" thickBot="1">
      <c r="A57" s="218" t="s">
        <v>19</v>
      </c>
      <c r="B57" s="32">
        <f>18.710012*1787.7</f>
        <v>33447.8884524</v>
      </c>
      <c r="C57" s="13">
        <f>E57-B57</f>
        <v>-11.808452400000533</v>
      </c>
      <c r="D57" s="24"/>
      <c r="E57" s="40">
        <v>33436.08</v>
      </c>
      <c r="F57" s="95">
        <f>B57*1</f>
        <v>33447.8884524</v>
      </c>
      <c r="G57" s="95">
        <f>(2.141+3.67+0.33+3.01)*1787.7</f>
        <v>16359.2427</v>
      </c>
      <c r="H57" s="106">
        <f>F57-G57+C57</f>
        <v>17076.8373</v>
      </c>
      <c r="I57" s="16" t="s">
        <v>28</v>
      </c>
      <c r="J57" s="138">
        <f>1.15*1787.7</f>
        <v>2055.855</v>
      </c>
    </row>
    <row r="58" spans="1:10" ht="14.25" customHeight="1">
      <c r="A58" s="219"/>
      <c r="B58" s="69"/>
      <c r="C58" s="26"/>
      <c r="D58" s="27"/>
      <c r="E58" s="42"/>
      <c r="F58" s="96"/>
      <c r="G58" s="72"/>
      <c r="H58" s="97"/>
      <c r="I58" s="29" t="s">
        <v>30</v>
      </c>
      <c r="J58" s="139">
        <f>2.78*1787.7</f>
        <v>4969.806</v>
      </c>
    </row>
    <row r="59" spans="1:10" ht="15.75" customHeight="1">
      <c r="A59" s="219"/>
      <c r="B59" s="112"/>
      <c r="C59" s="30"/>
      <c r="D59" s="31"/>
      <c r="E59" s="43"/>
      <c r="F59" s="98"/>
      <c r="G59" s="113"/>
      <c r="H59" s="99"/>
      <c r="I59" s="65" t="s">
        <v>35</v>
      </c>
      <c r="J59" s="139">
        <f>1.28*1787.7</f>
        <v>2288.2560000000003</v>
      </c>
    </row>
    <row r="60" spans="1:12" ht="27.75" customHeight="1">
      <c r="A60" s="219"/>
      <c r="B60" s="112"/>
      <c r="C60" s="30"/>
      <c r="D60" s="31"/>
      <c r="E60" s="43"/>
      <c r="F60" s="98"/>
      <c r="G60" s="113"/>
      <c r="H60" s="99"/>
      <c r="I60" s="136" t="s">
        <v>56</v>
      </c>
      <c r="J60" s="143">
        <v>67824</v>
      </c>
      <c r="K60" s="142"/>
      <c r="L60" s="142"/>
    </row>
    <row r="61" spans="1:10" ht="15" customHeight="1">
      <c r="A61" s="219"/>
      <c r="B61" s="112"/>
      <c r="C61" s="30"/>
      <c r="D61" s="31"/>
      <c r="E61" s="43"/>
      <c r="F61" s="98"/>
      <c r="G61" s="113"/>
      <c r="H61" s="99"/>
      <c r="I61" s="65" t="s">
        <v>57</v>
      </c>
      <c r="J61" s="38">
        <v>100</v>
      </c>
    </row>
    <row r="62" spans="1:10" ht="26.25" customHeight="1">
      <c r="A62" s="219"/>
      <c r="B62" s="112"/>
      <c r="C62" s="30"/>
      <c r="D62" s="31"/>
      <c r="E62" s="43"/>
      <c r="F62" s="98"/>
      <c r="G62" s="113"/>
      <c r="H62" s="99"/>
      <c r="I62" s="140" t="s">
        <v>58</v>
      </c>
      <c r="J62" s="38">
        <f>1700/60*105</f>
        <v>2975</v>
      </c>
    </row>
    <row r="63" spans="1:10" ht="24">
      <c r="A63" s="219"/>
      <c r="B63" s="112"/>
      <c r="C63" s="30"/>
      <c r="D63" s="31"/>
      <c r="E63" s="43"/>
      <c r="F63" s="98"/>
      <c r="G63" s="113"/>
      <c r="H63" s="99"/>
      <c r="I63" s="140" t="s">
        <v>59</v>
      </c>
      <c r="J63" s="38">
        <v>230</v>
      </c>
    </row>
    <row r="64" spans="1:10" ht="15.75" customHeight="1">
      <c r="A64" s="219"/>
      <c r="B64" s="112"/>
      <c r="C64" s="30"/>
      <c r="D64" s="31"/>
      <c r="E64" s="43"/>
      <c r="F64" s="98"/>
      <c r="G64" s="113"/>
      <c r="H64" s="99"/>
      <c r="I64" s="116" t="s">
        <v>60</v>
      </c>
      <c r="J64" s="38">
        <v>590</v>
      </c>
    </row>
    <row r="65" spans="1:10" ht="15" customHeight="1" thickBot="1">
      <c r="A65" s="220"/>
      <c r="B65" s="144"/>
      <c r="C65" s="167"/>
      <c r="D65" s="36"/>
      <c r="E65" s="155"/>
      <c r="F65" s="100"/>
      <c r="G65" s="147"/>
      <c r="H65" s="101"/>
      <c r="I65" s="168" t="s">
        <v>61</v>
      </c>
      <c r="J65" s="141">
        <v>1300</v>
      </c>
    </row>
    <row r="66" spans="1:10" ht="13.5" thickBot="1">
      <c r="A66" s="218" t="s">
        <v>20</v>
      </c>
      <c r="B66" s="169">
        <f>18.710012*1787.7</f>
        <v>33447.8884524</v>
      </c>
      <c r="C66" s="170">
        <f>E66-B66</f>
        <v>2370.281547599996</v>
      </c>
      <c r="D66" s="171"/>
      <c r="E66" s="172">
        <v>35818.17</v>
      </c>
      <c r="F66" s="173">
        <f>B66*1</f>
        <v>33447.8884524</v>
      </c>
      <c r="G66" s="173">
        <f>(2.141+3.67+0.33+3.01)*1787.7</f>
        <v>16359.2427</v>
      </c>
      <c r="H66" s="174">
        <f>F66-G66+C66</f>
        <v>19458.927299999996</v>
      </c>
      <c r="I66" s="8" t="s">
        <v>28</v>
      </c>
      <c r="J66" s="175">
        <f>1.15*1787.7</f>
        <v>2055.855</v>
      </c>
    </row>
    <row r="67" spans="1:10" ht="12.75">
      <c r="A67" s="219"/>
      <c r="B67" s="176"/>
      <c r="C67" s="177"/>
      <c r="D67" s="178"/>
      <c r="E67" s="179"/>
      <c r="F67" s="180"/>
      <c r="G67" s="181"/>
      <c r="H67" s="182"/>
      <c r="I67" s="183" t="s">
        <v>30</v>
      </c>
      <c r="J67" s="184">
        <f>2.78*1787.7</f>
        <v>4969.806</v>
      </c>
    </row>
    <row r="68" spans="1:10" ht="12.75">
      <c r="A68" s="219"/>
      <c r="B68" s="185"/>
      <c r="C68" s="186"/>
      <c r="D68" s="7"/>
      <c r="E68" s="187"/>
      <c r="F68" s="188"/>
      <c r="G68" s="189"/>
      <c r="H68" s="190"/>
      <c r="I68" s="5" t="s">
        <v>35</v>
      </c>
      <c r="J68" s="184">
        <f>1.28*1787.7</f>
        <v>2288.2560000000003</v>
      </c>
    </row>
    <row r="69" spans="1:10" ht="16.5" customHeight="1">
      <c r="A69" s="219"/>
      <c r="B69" s="185"/>
      <c r="C69" s="186"/>
      <c r="D69" s="7"/>
      <c r="E69" s="187"/>
      <c r="F69" s="188"/>
      <c r="G69" s="189"/>
      <c r="H69" s="190"/>
      <c r="I69" s="5" t="s">
        <v>62</v>
      </c>
      <c r="J69" s="191">
        <v>42</v>
      </c>
    </row>
    <row r="70" spans="1:10" ht="24">
      <c r="A70" s="219"/>
      <c r="B70" s="185"/>
      <c r="C70" s="186"/>
      <c r="D70" s="7"/>
      <c r="E70" s="187"/>
      <c r="F70" s="188"/>
      <c r="G70" s="189"/>
      <c r="H70" s="187"/>
      <c r="I70" s="6" t="s">
        <v>33</v>
      </c>
      <c r="J70" s="192">
        <v>1700</v>
      </c>
    </row>
    <row r="71" spans="1:10" ht="13.5" thickBot="1">
      <c r="A71" s="219"/>
      <c r="B71" s="193"/>
      <c r="C71" s="194"/>
      <c r="D71" s="195"/>
      <c r="E71" s="196"/>
      <c r="F71" s="197"/>
      <c r="G71" s="198"/>
      <c r="H71" s="196"/>
      <c r="I71" s="4" t="s">
        <v>63</v>
      </c>
      <c r="J71" s="199">
        <v>970</v>
      </c>
    </row>
    <row r="72" spans="1:10" ht="24.75" hidden="1" thickBot="1">
      <c r="A72" s="219"/>
      <c r="B72" s="200"/>
      <c r="C72" s="201"/>
      <c r="D72" s="201"/>
      <c r="E72" s="202"/>
      <c r="F72" s="203"/>
      <c r="G72" s="204"/>
      <c r="H72" s="205"/>
      <c r="I72" s="206" t="s">
        <v>29</v>
      </c>
      <c r="J72" s="207" t="s">
        <v>24</v>
      </c>
    </row>
    <row r="73" spans="1:10" ht="12.75">
      <c r="A73" s="3" t="s">
        <v>21</v>
      </c>
      <c r="B73" s="44">
        <f>SUM(B7:B66)</f>
        <v>390219.41342879995</v>
      </c>
      <c r="C73" s="83">
        <f>SUM(C7:C66)</f>
        <v>8896.086571199987</v>
      </c>
      <c r="D73" s="45"/>
      <c r="E73" s="46">
        <f>SUM(E7:E72)</f>
        <v>399115.5</v>
      </c>
      <c r="F73" s="103">
        <f>SUM(F7:F66)</f>
        <v>390219.41342879995</v>
      </c>
      <c r="G73" s="103">
        <f>SUM(G7:G66)</f>
        <v>192331.4922</v>
      </c>
      <c r="H73" s="104">
        <f>SUM(H7:H66)</f>
        <v>206784.00780000002</v>
      </c>
      <c r="I73" s="47"/>
      <c r="J73" s="48"/>
    </row>
    <row r="74" spans="1:11" ht="13.5" thickBot="1">
      <c r="A74" s="2"/>
      <c r="B74" s="49"/>
      <c r="C74" s="50"/>
      <c r="D74" s="50"/>
      <c r="E74" s="51"/>
      <c r="F74" s="52"/>
      <c r="G74" s="52"/>
      <c r="H74" s="52"/>
      <c r="I74" s="53" t="s">
        <v>22</v>
      </c>
      <c r="J74" s="54">
        <f>SUM(J7:J72)</f>
        <v>397975.3297241377</v>
      </c>
      <c r="K74" s="217" t="s">
        <v>24</v>
      </c>
    </row>
    <row r="75" spans="1:10" ht="13.5" thickBot="1">
      <c r="A75" s="1"/>
      <c r="B75" s="55"/>
      <c r="C75" s="56"/>
      <c r="D75" s="56"/>
      <c r="E75" s="57"/>
      <c r="F75" s="236"/>
      <c r="G75" s="237"/>
      <c r="H75" s="237"/>
      <c r="I75" s="238"/>
      <c r="J75" s="58"/>
    </row>
    <row r="76" spans="1:10" ht="13.5" thickBot="1">
      <c r="A76" s="59"/>
      <c r="B76" s="59"/>
      <c r="C76" s="59"/>
      <c r="D76" s="59"/>
      <c r="E76" s="59"/>
      <c r="F76" s="59"/>
      <c r="G76" s="59"/>
      <c r="H76" s="59"/>
      <c r="I76" s="60" t="s">
        <v>36</v>
      </c>
      <c r="J76" s="63">
        <f>H73+J6-J74</f>
        <v>-125151.91192413762</v>
      </c>
    </row>
    <row r="77" spans="1:10" ht="12.75">
      <c r="A77" s="59"/>
      <c r="B77" s="59"/>
      <c r="C77" s="59"/>
      <c r="D77" s="59"/>
      <c r="E77" s="59"/>
      <c r="F77" s="59"/>
      <c r="G77" s="59"/>
      <c r="H77" s="59"/>
      <c r="I77" s="59"/>
      <c r="J77" s="59"/>
    </row>
    <row r="78" spans="1:10" ht="12.75">
      <c r="A78" s="59"/>
      <c r="B78" s="59"/>
      <c r="C78" s="59"/>
      <c r="D78" s="59"/>
      <c r="E78" s="59"/>
      <c r="F78" s="59"/>
      <c r="G78" s="59"/>
      <c r="H78" s="59"/>
      <c r="I78" s="59"/>
      <c r="J78" s="59"/>
    </row>
    <row r="79" spans="1:10" ht="12.75">
      <c r="A79" s="59"/>
      <c r="B79" s="59"/>
      <c r="C79" s="59"/>
      <c r="D79" s="59"/>
      <c r="E79" s="59"/>
      <c r="F79" s="59"/>
      <c r="G79" s="59"/>
      <c r="H79" s="59"/>
      <c r="I79" s="59"/>
      <c r="J79" s="59"/>
    </row>
    <row r="80" spans="1:10" ht="12.75">
      <c r="A80" s="59"/>
      <c r="B80" s="59"/>
      <c r="C80" s="59"/>
      <c r="D80" s="59"/>
      <c r="E80" s="59"/>
      <c r="F80" s="59"/>
      <c r="G80" s="59"/>
      <c r="H80" s="59"/>
      <c r="I80" s="59"/>
      <c r="J80" s="59"/>
    </row>
    <row r="81" spans="1:10" ht="12.75">
      <c r="A81" s="59"/>
      <c r="B81" s="59"/>
      <c r="C81" s="59"/>
      <c r="D81" s="59"/>
      <c r="E81" s="59"/>
      <c r="F81" s="59"/>
      <c r="G81" s="59"/>
      <c r="H81" s="59"/>
      <c r="I81" s="59"/>
      <c r="J81" s="59"/>
    </row>
    <row r="82" spans="1:10" ht="12.75">
      <c r="A82" s="59"/>
      <c r="B82" s="59"/>
      <c r="C82" s="59"/>
      <c r="D82" s="59"/>
      <c r="E82" s="59"/>
      <c r="F82" s="59"/>
      <c r="G82" s="59"/>
      <c r="H82" s="59"/>
      <c r="I82" s="59"/>
      <c r="J82" s="59"/>
    </row>
    <row r="83" spans="1:10" ht="12.75">
      <c r="A83" s="59"/>
      <c r="B83" s="59"/>
      <c r="C83" s="59"/>
      <c r="D83" s="59"/>
      <c r="E83" s="59"/>
      <c r="F83" s="59"/>
      <c r="G83" s="59"/>
      <c r="H83" s="59"/>
      <c r="I83" s="59"/>
      <c r="J83" s="59"/>
    </row>
    <row r="84" spans="1:10" ht="12.75">
      <c r="A84" s="59"/>
      <c r="B84" s="59"/>
      <c r="C84" s="59"/>
      <c r="D84" s="59"/>
      <c r="E84" s="59"/>
      <c r="F84" s="59"/>
      <c r="G84" s="59"/>
      <c r="H84" s="59"/>
      <c r="I84" s="59"/>
      <c r="J84" s="59"/>
    </row>
    <row r="85" spans="1:10" ht="12.75">
      <c r="A85" s="59"/>
      <c r="B85" s="59"/>
      <c r="C85" s="59"/>
      <c r="D85" s="59"/>
      <c r="E85" s="59"/>
      <c r="F85" s="59"/>
      <c r="G85" s="59"/>
      <c r="H85" s="59"/>
      <c r="I85" s="59"/>
      <c r="J85" s="59"/>
    </row>
    <row r="86" spans="1:10" ht="12.75">
      <c r="A86" s="59"/>
      <c r="B86" s="59"/>
      <c r="C86" s="59"/>
      <c r="D86" s="59"/>
      <c r="E86" s="59"/>
      <c r="F86" s="59"/>
      <c r="G86" s="59"/>
      <c r="H86" s="59"/>
      <c r="I86" s="59"/>
      <c r="J86" s="59"/>
    </row>
    <row r="87" spans="1:10" ht="12.75">
      <c r="A87" s="59"/>
      <c r="B87" s="59"/>
      <c r="C87" s="59"/>
      <c r="D87" s="59"/>
      <c r="E87" s="59"/>
      <c r="F87" s="59"/>
      <c r="G87" s="59"/>
      <c r="H87" s="59"/>
      <c r="I87" s="59"/>
      <c r="J87" s="59"/>
    </row>
    <row r="88" spans="1:10" ht="12.75">
      <c r="A88" s="59"/>
      <c r="B88" s="59"/>
      <c r="C88" s="59"/>
      <c r="D88" s="59"/>
      <c r="E88" s="59"/>
      <c r="F88" s="59"/>
      <c r="G88" s="59"/>
      <c r="H88" s="59"/>
      <c r="I88" s="59"/>
      <c r="J88" s="59"/>
    </row>
    <row r="89" spans="1:10" ht="12.75">
      <c r="A89" s="59"/>
      <c r="B89" s="59"/>
      <c r="C89" s="59"/>
      <c r="D89" s="59"/>
      <c r="E89" s="59"/>
      <c r="F89" s="59"/>
      <c r="G89" s="59"/>
      <c r="H89" s="59"/>
      <c r="I89" s="59"/>
      <c r="J89" s="59"/>
    </row>
    <row r="90" spans="1:10" ht="12.75">
      <c r="A90" s="59"/>
      <c r="B90" s="59"/>
      <c r="C90" s="59"/>
      <c r="D90" s="59"/>
      <c r="E90" s="59"/>
      <c r="F90" s="59"/>
      <c r="G90" s="59"/>
      <c r="H90" s="59"/>
      <c r="I90" s="59"/>
      <c r="J90" s="59"/>
    </row>
    <row r="91" spans="1:10" ht="12.75">
      <c r="A91" s="59"/>
      <c r="B91" s="59"/>
      <c r="C91" s="59"/>
      <c r="D91" s="59"/>
      <c r="E91" s="59"/>
      <c r="F91" s="59"/>
      <c r="G91" s="59"/>
      <c r="H91" s="59"/>
      <c r="I91" s="59"/>
      <c r="J91" s="59"/>
    </row>
    <row r="92" spans="1:10" ht="12.75">
      <c r="A92" s="59"/>
      <c r="B92" s="59"/>
      <c r="C92" s="59"/>
      <c r="D92" s="59"/>
      <c r="E92" s="59"/>
      <c r="F92" s="59"/>
      <c r="G92" s="59"/>
      <c r="H92" s="59"/>
      <c r="I92" s="59"/>
      <c r="J92" s="59"/>
    </row>
    <row r="93" spans="1:10" ht="12.75">
      <c r="A93" s="59"/>
      <c r="B93" s="59"/>
      <c r="C93" s="59"/>
      <c r="D93" s="59"/>
      <c r="E93" s="59"/>
      <c r="F93" s="59"/>
      <c r="G93" s="59"/>
      <c r="H93" s="59"/>
      <c r="I93" s="59"/>
      <c r="J93" s="59"/>
    </row>
    <row r="94" spans="1:10" ht="12.75">
      <c r="A94" s="59"/>
      <c r="B94" s="59"/>
      <c r="C94" s="59"/>
      <c r="D94" s="59"/>
      <c r="E94" s="59"/>
      <c r="F94" s="59"/>
      <c r="G94" s="59"/>
      <c r="H94" s="59"/>
      <c r="I94" s="59"/>
      <c r="J94" s="59"/>
    </row>
    <row r="95" spans="1:10" ht="12.75">
      <c r="A95" s="59"/>
      <c r="B95" s="59"/>
      <c r="C95" s="59"/>
      <c r="D95" s="59"/>
      <c r="E95" s="59"/>
      <c r="F95" s="59"/>
      <c r="G95" s="59"/>
      <c r="H95" s="59"/>
      <c r="I95" s="59"/>
      <c r="J95" s="59"/>
    </row>
    <row r="96" spans="1:10" ht="12.75">
      <c r="A96" s="59"/>
      <c r="B96" s="59"/>
      <c r="C96" s="59"/>
      <c r="D96" s="59"/>
      <c r="E96" s="59"/>
      <c r="F96" s="59"/>
      <c r="G96" s="59"/>
      <c r="H96" s="59"/>
      <c r="I96" s="59"/>
      <c r="J96" s="59"/>
    </row>
    <row r="97" spans="1:10" ht="12.75">
      <c r="A97" s="59"/>
      <c r="B97" s="59"/>
      <c r="C97" s="59"/>
      <c r="D97" s="59"/>
      <c r="E97" s="59"/>
      <c r="F97" s="59"/>
      <c r="G97" s="59"/>
      <c r="H97" s="59"/>
      <c r="I97" s="59"/>
      <c r="J97" s="59"/>
    </row>
    <row r="98" spans="1:10" ht="12.75">
      <c r="A98" s="59"/>
      <c r="B98" s="59"/>
      <c r="C98" s="59"/>
      <c r="D98" s="59"/>
      <c r="E98" s="59"/>
      <c r="F98" s="59"/>
      <c r="G98" s="59"/>
      <c r="H98" s="59"/>
      <c r="I98" s="59"/>
      <c r="J98" s="59"/>
    </row>
    <row r="99" spans="1:10" ht="12.75">
      <c r="A99" s="59"/>
      <c r="B99" s="59"/>
      <c r="C99" s="59"/>
      <c r="D99" s="59"/>
      <c r="E99" s="59"/>
      <c r="F99" s="59"/>
      <c r="G99" s="59"/>
      <c r="H99" s="59"/>
      <c r="I99" s="59"/>
      <c r="J99" s="59"/>
    </row>
    <row r="100" spans="1:10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</row>
    <row r="101" spans="1:10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</row>
    <row r="102" spans="1:10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</row>
    <row r="103" spans="1:10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</row>
    <row r="104" spans="1:10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</row>
    <row r="105" spans="1:10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</row>
    <row r="106" spans="1:10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</row>
    <row r="107" spans="1:10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</row>
    <row r="108" spans="1:10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</row>
    <row r="109" spans="1:10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</row>
    <row r="110" spans="1:10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</row>
    <row r="111" spans="1:10" ht="27" customHeight="1">
      <c r="A111" s="228" t="s">
        <v>65</v>
      </c>
      <c r="B111" s="228"/>
      <c r="C111" s="228"/>
      <c r="D111" s="228"/>
      <c r="E111" s="228"/>
      <c r="F111" s="228"/>
      <c r="G111" s="228"/>
      <c r="H111" s="228"/>
      <c r="I111" s="228"/>
      <c r="J111" s="228"/>
    </row>
    <row r="112" spans="1:10" ht="26.25" customHeight="1" thickBot="1">
      <c r="A112" s="229" t="s">
        <v>25</v>
      </c>
      <c r="B112" s="229"/>
      <c r="C112" s="229"/>
      <c r="D112" s="229"/>
      <c r="E112" s="229"/>
      <c r="F112" s="229"/>
      <c r="G112" s="229"/>
      <c r="H112" s="229"/>
      <c r="I112" s="229"/>
      <c r="J112" s="229"/>
    </row>
    <row r="113" spans="1:10" ht="18" customHeight="1" thickBot="1">
      <c r="A113" s="247"/>
      <c r="B113" s="241" t="s">
        <v>23</v>
      </c>
      <c r="C113" s="242"/>
      <c r="D113" s="242"/>
      <c r="E113" s="243"/>
      <c r="F113" s="241" t="s">
        <v>27</v>
      </c>
      <c r="G113" s="242"/>
      <c r="H113" s="242"/>
      <c r="I113" s="242"/>
      <c r="J113" s="243"/>
    </row>
    <row r="114" spans="1:10" ht="13.5" thickBot="1">
      <c r="A114" s="248"/>
      <c r="B114" s="250" t="s">
        <v>0</v>
      </c>
      <c r="C114" s="252" t="s">
        <v>37</v>
      </c>
      <c r="D114" s="250" t="s">
        <v>1</v>
      </c>
      <c r="E114" s="250" t="s">
        <v>2</v>
      </c>
      <c r="F114" s="250" t="s">
        <v>3</v>
      </c>
      <c r="G114" s="250" t="s">
        <v>4</v>
      </c>
      <c r="H114" s="250" t="s">
        <v>5</v>
      </c>
      <c r="I114" s="256" t="s">
        <v>6</v>
      </c>
      <c r="J114" s="257"/>
    </row>
    <row r="115" spans="1:10" ht="36.75" customHeight="1" thickBot="1">
      <c r="A115" s="249"/>
      <c r="B115" s="251"/>
      <c r="C115" s="253"/>
      <c r="D115" s="251"/>
      <c r="E115" s="251"/>
      <c r="F115" s="254"/>
      <c r="G115" s="254"/>
      <c r="H115" s="255"/>
      <c r="I115" s="135" t="s">
        <v>7</v>
      </c>
      <c r="J115" s="135" t="s">
        <v>8</v>
      </c>
    </row>
    <row r="116" spans="1:10" ht="17.25" customHeight="1" thickBot="1">
      <c r="A116" s="266" t="s">
        <v>68</v>
      </c>
      <c r="B116" s="258"/>
      <c r="C116" s="259"/>
      <c r="D116" s="259"/>
      <c r="E116" s="260"/>
      <c r="F116" s="120"/>
      <c r="G116" s="121"/>
      <c r="H116" s="121"/>
      <c r="I116" s="264" t="s">
        <v>66</v>
      </c>
      <c r="J116" s="265">
        <f>J76</f>
        <v>-125151.91192413762</v>
      </c>
    </row>
    <row r="117" spans="1:10" ht="13.5" thickBot="1">
      <c r="A117" s="221" t="s">
        <v>9</v>
      </c>
      <c r="B117" s="32">
        <f>18.710012*1787.7</f>
        <v>33447.8884524</v>
      </c>
      <c r="C117" s="40">
        <f>E117-B117</f>
        <v>-3916.738452400001</v>
      </c>
      <c r="D117" s="24"/>
      <c r="E117" s="25">
        <v>29531.15</v>
      </c>
      <c r="F117" s="94">
        <f>B117*1</f>
        <v>33447.8884524</v>
      </c>
      <c r="G117" s="95">
        <f>(2.141+3.67+0.33+3.01)*1787.7</f>
        <v>16359.2427</v>
      </c>
      <c r="H117" s="105">
        <f>F117-G117+C117</f>
        <v>13171.907299999999</v>
      </c>
      <c r="I117" s="84" t="s">
        <v>30</v>
      </c>
      <c r="J117" s="148">
        <f>2.78*1787.7+0.99*1787.7</f>
        <v>6739.629</v>
      </c>
    </row>
    <row r="118" spans="1:10" ht="14.25" customHeight="1">
      <c r="A118" s="219"/>
      <c r="B118" s="69"/>
      <c r="C118" s="70"/>
      <c r="D118" s="71"/>
      <c r="E118" s="72"/>
      <c r="F118" s="93"/>
      <c r="G118" s="72"/>
      <c r="H118" s="92"/>
      <c r="I118" s="11" t="s">
        <v>35</v>
      </c>
      <c r="J118" s="139">
        <f>1.28*1787.7</f>
        <v>2288.2560000000003</v>
      </c>
    </row>
    <row r="119" spans="1:10" ht="14.25" customHeight="1">
      <c r="A119" s="219"/>
      <c r="B119" s="112"/>
      <c r="C119" s="74"/>
      <c r="D119" s="75"/>
      <c r="E119" s="113"/>
      <c r="F119" s="114"/>
      <c r="G119" s="113"/>
      <c r="H119" s="90"/>
      <c r="I119" s="11" t="s">
        <v>94</v>
      </c>
      <c r="J119" s="139">
        <v>166823.15</v>
      </c>
    </row>
    <row r="120" spans="1:10" ht="15" customHeight="1">
      <c r="A120" s="219"/>
      <c r="B120" s="77"/>
      <c r="C120" s="74"/>
      <c r="D120" s="75"/>
      <c r="E120" s="75"/>
      <c r="F120" s="114"/>
      <c r="G120" s="113"/>
      <c r="H120" s="113"/>
      <c r="I120" s="41" t="s">
        <v>69</v>
      </c>
      <c r="J120" s="117">
        <v>51</v>
      </c>
    </row>
    <row r="121" spans="1:10" ht="26.25" customHeight="1" thickBot="1">
      <c r="A121" s="219"/>
      <c r="B121" s="77"/>
      <c r="C121" s="74"/>
      <c r="D121" s="75"/>
      <c r="E121" s="75"/>
      <c r="F121" s="114"/>
      <c r="G121" s="113"/>
      <c r="H121" s="113"/>
      <c r="I121" s="87" t="s">
        <v>70</v>
      </c>
      <c r="J121" s="117">
        <v>1655</v>
      </c>
    </row>
    <row r="122" spans="1:10" ht="13.5" thickBot="1">
      <c r="A122" s="218" t="s">
        <v>10</v>
      </c>
      <c r="B122" s="32">
        <f>18.710012*1787.7</f>
        <v>33447.8884524</v>
      </c>
      <c r="C122" s="13">
        <f>E122-B122</f>
        <v>868.9115476000006</v>
      </c>
      <c r="D122" s="33"/>
      <c r="E122" s="34">
        <v>34316.8</v>
      </c>
      <c r="F122" s="95">
        <f>B122*1</f>
        <v>33447.8884524</v>
      </c>
      <c r="G122" s="95">
        <f>(2.141+3.67+0.33+3.01)*1787.7</f>
        <v>16359.2427</v>
      </c>
      <c r="H122" s="106">
        <f>F122-G122+C122</f>
        <v>17957.5573</v>
      </c>
      <c r="I122" s="85" t="s">
        <v>30</v>
      </c>
      <c r="J122" s="148">
        <f>2.78*1787.7+0.99*1787.7</f>
        <v>6739.629</v>
      </c>
    </row>
    <row r="123" spans="1:10" ht="15.75" customHeight="1">
      <c r="A123" s="219"/>
      <c r="B123" s="112"/>
      <c r="C123" s="74"/>
      <c r="D123" s="75"/>
      <c r="E123" s="113"/>
      <c r="F123" s="93"/>
      <c r="G123" s="72"/>
      <c r="H123" s="97"/>
      <c r="I123" s="84" t="s">
        <v>35</v>
      </c>
      <c r="J123" s="139">
        <f>1.28*1787.7</f>
        <v>2288.2560000000003</v>
      </c>
    </row>
    <row r="124" spans="1:10" ht="15" customHeight="1">
      <c r="A124" s="219"/>
      <c r="B124" s="112"/>
      <c r="C124" s="74"/>
      <c r="D124" s="75"/>
      <c r="E124" s="113"/>
      <c r="F124" s="114"/>
      <c r="G124" s="113"/>
      <c r="H124" s="99"/>
      <c r="I124" s="41" t="s">
        <v>71</v>
      </c>
      <c r="J124" s="61">
        <v>42</v>
      </c>
    </row>
    <row r="125" spans="1:10" ht="15.75" customHeight="1">
      <c r="A125" s="219"/>
      <c r="B125" s="112"/>
      <c r="C125" s="74"/>
      <c r="D125" s="75"/>
      <c r="E125" s="113"/>
      <c r="F125" s="114"/>
      <c r="G125" s="113"/>
      <c r="H125" s="99"/>
      <c r="I125" s="208" t="s">
        <v>72</v>
      </c>
      <c r="J125" s="137">
        <v>10</v>
      </c>
    </row>
    <row r="126" spans="1:10" ht="27.75" customHeight="1" thickBot="1">
      <c r="A126" s="219"/>
      <c r="B126" s="112"/>
      <c r="C126" s="74"/>
      <c r="D126" s="75"/>
      <c r="E126" s="113"/>
      <c r="F126" s="114"/>
      <c r="G126" s="113"/>
      <c r="H126" s="99"/>
      <c r="I126" s="41" t="s">
        <v>73</v>
      </c>
      <c r="J126" s="137">
        <v>284</v>
      </c>
    </row>
    <row r="127" spans="1:10" ht="13.5" thickBot="1">
      <c r="A127" s="218" t="s">
        <v>11</v>
      </c>
      <c r="B127" s="32">
        <f>18.710013*1787.7</f>
        <v>33447.8902401</v>
      </c>
      <c r="C127" s="13">
        <f>E127-B127</f>
        <v>-1935.0902401000021</v>
      </c>
      <c r="D127" s="33"/>
      <c r="E127" s="34">
        <v>31512.8</v>
      </c>
      <c r="F127" s="95">
        <f>B127*1</f>
        <v>33447.8902401</v>
      </c>
      <c r="G127" s="95">
        <f>(2.141+3.67+0.33+3.01)*1787.7</f>
        <v>16359.2427</v>
      </c>
      <c r="H127" s="106">
        <f>F127-G127+C127</f>
        <v>15153.557299999997</v>
      </c>
      <c r="I127" s="85" t="s">
        <v>30</v>
      </c>
      <c r="J127" s="148">
        <f>2.78*1787.7+0.99*1787.7</f>
        <v>6739.629</v>
      </c>
    </row>
    <row r="128" spans="1:10" ht="12.75">
      <c r="A128" s="219"/>
      <c r="B128" s="69"/>
      <c r="C128" s="70"/>
      <c r="D128" s="71"/>
      <c r="E128" s="72"/>
      <c r="F128" s="93"/>
      <c r="G128" s="72"/>
      <c r="H128" s="97"/>
      <c r="I128" s="11" t="s">
        <v>35</v>
      </c>
      <c r="J128" s="139">
        <f>1.28*1787.7</f>
        <v>2288.2560000000003</v>
      </c>
    </row>
    <row r="129" spans="1:10" ht="12.75">
      <c r="A129" s="219"/>
      <c r="B129" s="112"/>
      <c r="C129" s="74"/>
      <c r="D129" s="75"/>
      <c r="E129" s="113"/>
      <c r="F129" s="114"/>
      <c r="G129" s="113"/>
      <c r="H129" s="99"/>
      <c r="I129" s="11" t="s">
        <v>57</v>
      </c>
      <c r="J129" s="137">
        <v>100</v>
      </c>
    </row>
    <row r="130" spans="1:10" ht="24.75" thickBot="1">
      <c r="A130" s="219"/>
      <c r="B130" s="112"/>
      <c r="C130" s="74"/>
      <c r="D130" s="75"/>
      <c r="E130" s="113"/>
      <c r="F130" s="114"/>
      <c r="G130" s="113"/>
      <c r="H130" s="99"/>
      <c r="I130" s="165" t="s">
        <v>74</v>
      </c>
      <c r="J130" s="61">
        <v>1275</v>
      </c>
    </row>
    <row r="131" spans="1:10" ht="13.5" thickBot="1">
      <c r="A131" s="218" t="s">
        <v>12</v>
      </c>
      <c r="B131" s="32">
        <f>18.710013*1787.7</f>
        <v>33447.8902401</v>
      </c>
      <c r="C131" s="13">
        <f>E131-B131</f>
        <v>-5056.550240100001</v>
      </c>
      <c r="D131" s="33"/>
      <c r="E131" s="34">
        <v>28391.34</v>
      </c>
      <c r="F131" s="88">
        <f>B131*1</f>
        <v>33447.8902401</v>
      </c>
      <c r="G131" s="95">
        <f>(2.141+3.67+0.33+3.01)*1787.7</f>
        <v>16359.2427</v>
      </c>
      <c r="H131" s="107">
        <f>F131-G131+C131</f>
        <v>12032.097299999998</v>
      </c>
      <c r="I131" s="84" t="s">
        <v>30</v>
      </c>
      <c r="J131" s="148">
        <f>2.78*1787.7+0.99*1787.7</f>
        <v>6739.629</v>
      </c>
    </row>
    <row r="132" spans="1:10" ht="12.75">
      <c r="A132" s="219"/>
      <c r="B132" s="112"/>
      <c r="C132" s="74"/>
      <c r="D132" s="75"/>
      <c r="E132" s="113"/>
      <c r="F132" s="93"/>
      <c r="G132" s="72"/>
      <c r="H132" s="97"/>
      <c r="I132" s="11" t="s">
        <v>35</v>
      </c>
      <c r="J132" s="139">
        <f>1.28*1787.7</f>
        <v>2288.2560000000003</v>
      </c>
    </row>
    <row r="133" spans="1:10" ht="12.75">
      <c r="A133" s="219"/>
      <c r="B133" s="112"/>
      <c r="C133" s="74"/>
      <c r="D133" s="75"/>
      <c r="E133" s="113"/>
      <c r="F133" s="114"/>
      <c r="G133" s="113"/>
      <c r="H133" s="99"/>
      <c r="I133" s="159" t="s">
        <v>76</v>
      </c>
      <c r="J133" s="61">
        <v>10513</v>
      </c>
    </row>
    <row r="134" spans="1:10" ht="12.75">
      <c r="A134" s="219"/>
      <c r="B134" s="112"/>
      <c r="C134" s="74"/>
      <c r="D134" s="75"/>
      <c r="E134" s="113"/>
      <c r="F134" s="114"/>
      <c r="G134" s="113"/>
      <c r="H134" s="99"/>
      <c r="I134" s="64" t="s">
        <v>75</v>
      </c>
      <c r="J134" s="86">
        <v>1296.2</v>
      </c>
    </row>
    <row r="135" spans="1:10" ht="13.5" thickBot="1">
      <c r="A135" s="219"/>
      <c r="B135" s="112"/>
      <c r="C135" s="74"/>
      <c r="D135" s="75"/>
      <c r="E135" s="113"/>
      <c r="F135" s="114"/>
      <c r="G135" s="113"/>
      <c r="H135" s="99"/>
      <c r="I135" s="160" t="s">
        <v>26</v>
      </c>
      <c r="J135" s="86">
        <v>550</v>
      </c>
    </row>
    <row r="136" spans="1:10" ht="13.5" thickBot="1">
      <c r="A136" s="218" t="s">
        <v>13</v>
      </c>
      <c r="B136" s="32">
        <f>18.710013*1787.7</f>
        <v>33447.8902401</v>
      </c>
      <c r="C136" s="13">
        <f>E136-B136</f>
        <v>-242.92024010000023</v>
      </c>
      <c r="D136" s="33"/>
      <c r="E136" s="34">
        <v>33204.97</v>
      </c>
      <c r="F136" s="95">
        <f>B136*1</f>
        <v>33447.8902401</v>
      </c>
      <c r="G136" s="95">
        <f>(2.141+3.67+0.33+3.01)*1787.7</f>
        <v>16359.2427</v>
      </c>
      <c r="H136" s="106">
        <f>F136-G136+C136</f>
        <v>16845.7273</v>
      </c>
      <c r="I136" s="85" t="s">
        <v>30</v>
      </c>
      <c r="J136" s="148">
        <f>2.78*1787.7+0.99*1787.7</f>
        <v>6739.629</v>
      </c>
    </row>
    <row r="137" spans="1:10" ht="12.75">
      <c r="A137" s="219"/>
      <c r="B137" s="112"/>
      <c r="C137" s="74"/>
      <c r="D137" s="75"/>
      <c r="E137" s="113"/>
      <c r="F137" s="114"/>
      <c r="G137" s="113"/>
      <c r="H137" s="99"/>
      <c r="I137" s="11" t="s">
        <v>35</v>
      </c>
      <c r="J137" s="139">
        <f>1.28*1787.7</f>
        <v>2288.2560000000003</v>
      </c>
    </row>
    <row r="138" spans="1:10" ht="13.5" thickBot="1">
      <c r="A138" s="219"/>
      <c r="B138" s="112"/>
      <c r="C138" s="74"/>
      <c r="D138" s="75"/>
      <c r="E138" s="113"/>
      <c r="F138" s="114"/>
      <c r="G138" s="113"/>
      <c r="H138" s="99"/>
      <c r="I138" s="87" t="s">
        <v>77</v>
      </c>
      <c r="J138" s="137">
        <v>200</v>
      </c>
    </row>
    <row r="139" spans="1:10" ht="13.5" thickBot="1">
      <c r="A139" s="218" t="s">
        <v>14</v>
      </c>
      <c r="B139" s="32">
        <f>18.710013*1787.7</f>
        <v>33447.8902401</v>
      </c>
      <c r="C139" s="13">
        <f>E139-B139</f>
        <v>4425.969759899999</v>
      </c>
      <c r="D139" s="33"/>
      <c r="E139" s="34">
        <v>37873.86</v>
      </c>
      <c r="F139" s="95">
        <f>B139*1</f>
        <v>33447.8902401</v>
      </c>
      <c r="G139" s="95">
        <f>(2.141+3.67+0.33+3.01)*1787.7</f>
        <v>16359.2427</v>
      </c>
      <c r="H139" s="106">
        <f>F139-G139+C139</f>
        <v>21514.617299999998</v>
      </c>
      <c r="I139" s="84" t="s">
        <v>30</v>
      </c>
      <c r="J139" s="148">
        <f>2.78*1787.7+0.99*1787.7</f>
        <v>6739.629</v>
      </c>
    </row>
    <row r="140" spans="1:10" ht="12.75">
      <c r="A140" s="219"/>
      <c r="B140" s="112"/>
      <c r="C140" s="74"/>
      <c r="D140" s="75"/>
      <c r="E140" s="113"/>
      <c r="F140" s="114"/>
      <c r="G140" s="113"/>
      <c r="H140" s="99"/>
      <c r="I140" s="11" t="s">
        <v>35</v>
      </c>
      <c r="J140" s="139">
        <f>1.28*1787.7</f>
        <v>2288.2560000000003</v>
      </c>
    </row>
    <row r="141" spans="1:10" ht="13.5" thickBot="1">
      <c r="A141" s="219"/>
      <c r="B141" s="112"/>
      <c r="C141" s="74"/>
      <c r="D141" s="75"/>
      <c r="E141" s="113"/>
      <c r="F141" s="114"/>
      <c r="G141" s="113"/>
      <c r="H141" s="99"/>
      <c r="I141" s="159" t="s">
        <v>90</v>
      </c>
      <c r="J141" s="161">
        <v>2169.2</v>
      </c>
    </row>
    <row r="142" spans="1:10" ht="13.5" thickBot="1">
      <c r="A142" s="218" t="s">
        <v>15</v>
      </c>
      <c r="B142" s="32">
        <f>17.310013*1787.7</f>
        <v>30945.110240100003</v>
      </c>
      <c r="C142" s="13">
        <f>E142-B142</f>
        <v>-430.510240100004</v>
      </c>
      <c r="D142" s="24"/>
      <c r="E142" s="34">
        <v>30514.6</v>
      </c>
      <c r="F142" s="95">
        <f>B142*1</f>
        <v>30945.110240100003</v>
      </c>
      <c r="G142" s="88">
        <f>(2.141+3.67+0.33+3.01)*1787.7</f>
        <v>16359.2427</v>
      </c>
      <c r="H142" s="106">
        <f>F142-G142+C142</f>
        <v>14155.357299999998</v>
      </c>
      <c r="I142" s="85" t="s">
        <v>30</v>
      </c>
      <c r="J142" s="148">
        <f>2.78*1787.7+0.99*1787.7</f>
        <v>6739.629</v>
      </c>
    </row>
    <row r="143" spans="1:10" ht="12.75">
      <c r="A143" s="219"/>
      <c r="B143" s="69"/>
      <c r="C143" s="70"/>
      <c r="D143" s="71"/>
      <c r="E143" s="72"/>
      <c r="F143" s="93"/>
      <c r="G143" s="72"/>
      <c r="H143" s="97"/>
      <c r="I143" s="65" t="s">
        <v>91</v>
      </c>
      <c r="J143" s="61">
        <v>3278</v>
      </c>
    </row>
    <row r="144" spans="1:10" ht="12.75">
      <c r="A144" s="219"/>
      <c r="B144" s="112"/>
      <c r="C144" s="74"/>
      <c r="D144" s="75"/>
      <c r="E144" s="113"/>
      <c r="F144" s="114"/>
      <c r="G144" s="113"/>
      <c r="H144" s="99"/>
      <c r="I144" s="65" t="s">
        <v>78</v>
      </c>
      <c r="J144" s="61">
        <v>270</v>
      </c>
    </row>
    <row r="145" spans="1:10" ht="12.75">
      <c r="A145" s="219"/>
      <c r="B145" s="112"/>
      <c r="C145" s="74"/>
      <c r="D145" s="75"/>
      <c r="E145" s="113"/>
      <c r="F145" s="114"/>
      <c r="G145" s="113"/>
      <c r="H145" s="99"/>
      <c r="I145" s="149" t="s">
        <v>79</v>
      </c>
      <c r="J145" s="81">
        <v>529</v>
      </c>
    </row>
    <row r="146" spans="1:10" ht="13.5" thickBot="1">
      <c r="A146" s="220"/>
      <c r="B146" s="144"/>
      <c r="C146" s="145"/>
      <c r="D146" s="79"/>
      <c r="E146" s="147"/>
      <c r="F146" s="146"/>
      <c r="G146" s="147"/>
      <c r="H146" s="209"/>
      <c r="I146" s="210" t="s">
        <v>34</v>
      </c>
      <c r="J146" s="211">
        <v>1497</v>
      </c>
    </row>
    <row r="147" spans="1:10" ht="13.5" thickBot="1">
      <c r="A147" s="218" t="s">
        <v>16</v>
      </c>
      <c r="B147" s="32">
        <f>17.310013*1787.7</f>
        <v>30945.110240100003</v>
      </c>
      <c r="C147" s="13">
        <f>E147-B147</f>
        <v>-1229.3302401000037</v>
      </c>
      <c r="D147" s="24"/>
      <c r="E147" s="212">
        <v>29715.78</v>
      </c>
      <c r="F147" s="88">
        <f>B147*1</f>
        <v>30945.110240100003</v>
      </c>
      <c r="G147" s="88">
        <f>(2.141+3.67+0.33+3.01)*1787.7</f>
        <v>16359.2427</v>
      </c>
      <c r="H147" s="107">
        <f>F147-G147+C147</f>
        <v>13356.537299999998</v>
      </c>
      <c r="I147" s="85" t="s">
        <v>30</v>
      </c>
      <c r="J147" s="148">
        <f>2.78*1787.7+0.99*1787.7</f>
        <v>6739.629</v>
      </c>
    </row>
    <row r="148" spans="1:10" ht="12.75">
      <c r="A148" s="219"/>
      <c r="B148" s="69"/>
      <c r="C148" s="70"/>
      <c r="D148" s="71"/>
      <c r="E148" s="72"/>
      <c r="F148" s="93"/>
      <c r="G148" s="72"/>
      <c r="H148" s="97"/>
      <c r="I148" s="39" t="s">
        <v>80</v>
      </c>
      <c r="J148" s="61">
        <v>994</v>
      </c>
    </row>
    <row r="149" spans="1:12" ht="12.75">
      <c r="A149" s="219"/>
      <c r="B149" s="112"/>
      <c r="C149" s="74"/>
      <c r="D149" s="75"/>
      <c r="E149" s="113"/>
      <c r="F149" s="114"/>
      <c r="G149" s="113"/>
      <c r="H149" s="99"/>
      <c r="I149" s="65" t="s">
        <v>81</v>
      </c>
      <c r="J149" s="61">
        <v>62795</v>
      </c>
      <c r="K149" s="162" t="s">
        <v>24</v>
      </c>
      <c r="L149" s="215" t="s">
        <v>24</v>
      </c>
    </row>
    <row r="150" spans="1:10" ht="12.75">
      <c r="A150" s="219"/>
      <c r="B150" s="112"/>
      <c r="C150" s="74"/>
      <c r="D150" s="75"/>
      <c r="E150" s="113"/>
      <c r="F150" s="114"/>
      <c r="G150" s="113"/>
      <c r="H150" s="99"/>
      <c r="I150" s="110" t="s">
        <v>82</v>
      </c>
      <c r="J150" s="17">
        <v>306</v>
      </c>
    </row>
    <row r="151" spans="1:10" ht="12.75">
      <c r="A151" s="219"/>
      <c r="B151" s="112"/>
      <c r="C151" s="74"/>
      <c r="D151" s="75"/>
      <c r="E151" s="113"/>
      <c r="F151" s="114"/>
      <c r="G151" s="113"/>
      <c r="H151" s="99"/>
      <c r="I151" s="110" t="s">
        <v>31</v>
      </c>
      <c r="J151" s="17">
        <v>4105</v>
      </c>
    </row>
    <row r="152" spans="1:10" ht="12.75">
      <c r="A152" s="219"/>
      <c r="B152" s="112"/>
      <c r="C152" s="74"/>
      <c r="D152" s="75"/>
      <c r="E152" s="113"/>
      <c r="F152" s="114"/>
      <c r="G152" s="113"/>
      <c r="H152" s="99"/>
      <c r="I152" s="159" t="s">
        <v>95</v>
      </c>
      <c r="J152" s="164">
        <f>18.708*202.91*1.2</f>
        <v>4555.248336</v>
      </c>
    </row>
    <row r="153" spans="1:10" ht="24.75" thickBot="1">
      <c r="A153" s="220"/>
      <c r="B153" s="144"/>
      <c r="C153" s="145"/>
      <c r="D153" s="79"/>
      <c r="E153" s="147"/>
      <c r="F153" s="146"/>
      <c r="G153" s="147"/>
      <c r="H153" s="209"/>
      <c r="I153" s="213" t="s">
        <v>92</v>
      </c>
      <c r="J153" s="214">
        <v>1486.8</v>
      </c>
    </row>
    <row r="154" spans="1:10" ht="13.5" thickBot="1">
      <c r="A154" s="218" t="s">
        <v>17</v>
      </c>
      <c r="B154" s="32">
        <f>17.310013*1787.7</f>
        <v>30945.110240100003</v>
      </c>
      <c r="C154" s="13">
        <f>E154-B154</f>
        <v>176.7197598999992</v>
      </c>
      <c r="D154" s="33"/>
      <c r="E154" s="108">
        <v>31121.83</v>
      </c>
      <c r="F154" s="95">
        <f>B154*1</f>
        <v>30945.110240100003</v>
      </c>
      <c r="G154" s="95">
        <f>(2.141+3.67+0.33+3.01)*1787.7</f>
        <v>16359.2427</v>
      </c>
      <c r="H154" s="106">
        <f>F154-G154+C154</f>
        <v>14762.587300000001</v>
      </c>
      <c r="I154" s="85" t="s">
        <v>30</v>
      </c>
      <c r="J154" s="148">
        <f>2.78*1787.7+0.99*1787.7</f>
        <v>6739.629</v>
      </c>
    </row>
    <row r="155" spans="1:10" ht="24.75" thickBot="1">
      <c r="A155" s="219"/>
      <c r="B155" s="112"/>
      <c r="C155" s="74"/>
      <c r="D155" s="75"/>
      <c r="E155" s="113"/>
      <c r="F155" s="114"/>
      <c r="G155" s="113"/>
      <c r="H155" s="99"/>
      <c r="I155" s="29" t="s">
        <v>83</v>
      </c>
      <c r="J155" s="61">
        <v>30059</v>
      </c>
    </row>
    <row r="156" spans="1:10" ht="13.5" thickBot="1">
      <c r="A156" s="221" t="s">
        <v>18</v>
      </c>
      <c r="B156" s="32">
        <f>17.310013*1787.7</f>
        <v>30945.110240100003</v>
      </c>
      <c r="C156" s="13">
        <f>E156-B156</f>
        <v>-2954.530240100001</v>
      </c>
      <c r="D156" s="24"/>
      <c r="E156" s="40">
        <v>27990.58</v>
      </c>
      <c r="F156" s="95">
        <f>B156*1</f>
        <v>30945.110240100003</v>
      </c>
      <c r="G156" s="95">
        <f>(2.141+3.67+0.33+3.01)*1787.7</f>
        <v>16359.2427</v>
      </c>
      <c r="H156" s="106">
        <f>F156-G156+C156</f>
        <v>11631.337300000001</v>
      </c>
      <c r="I156" s="85" t="s">
        <v>30</v>
      </c>
      <c r="J156" s="148">
        <f>2.78*1787.7+0.99*1787.7</f>
        <v>6739.629</v>
      </c>
    </row>
    <row r="157" spans="1:10" ht="12.75">
      <c r="A157" s="219"/>
      <c r="B157" s="69"/>
      <c r="C157" s="26"/>
      <c r="D157" s="27"/>
      <c r="E157" s="42"/>
      <c r="F157" s="96"/>
      <c r="G157" s="28"/>
      <c r="H157" s="152"/>
      <c r="I157" s="163" t="s">
        <v>93</v>
      </c>
      <c r="J157" s="61">
        <v>9090.5</v>
      </c>
    </row>
    <row r="158" spans="1:10" ht="12.75">
      <c r="A158" s="219"/>
      <c r="B158" s="112"/>
      <c r="C158" s="30"/>
      <c r="D158" s="31"/>
      <c r="E158" s="43"/>
      <c r="F158" s="98"/>
      <c r="G158" s="35"/>
      <c r="H158" s="153"/>
      <c r="I158" s="64" t="s">
        <v>84</v>
      </c>
      <c r="J158" s="61">
        <v>310</v>
      </c>
    </row>
    <row r="159" spans="1:10" ht="24">
      <c r="A159" s="219"/>
      <c r="B159" s="112"/>
      <c r="C159" s="30"/>
      <c r="D159" s="31"/>
      <c r="E159" s="43"/>
      <c r="F159" s="98"/>
      <c r="G159" s="35"/>
      <c r="H159" s="153"/>
      <c r="I159" s="29" t="s">
        <v>85</v>
      </c>
      <c r="J159" s="61">
        <v>190</v>
      </c>
    </row>
    <row r="160" spans="1:10" ht="13.5" thickBot="1">
      <c r="A160" s="219"/>
      <c r="B160" s="112"/>
      <c r="C160" s="30"/>
      <c r="D160" s="31"/>
      <c r="E160" s="43"/>
      <c r="F160" s="98"/>
      <c r="G160" s="35"/>
      <c r="H160" s="153"/>
      <c r="I160" s="12" t="s">
        <v>86</v>
      </c>
      <c r="J160" s="38">
        <v>1020</v>
      </c>
    </row>
    <row r="161" spans="1:10" ht="13.5" thickBot="1">
      <c r="A161" s="218" t="s">
        <v>19</v>
      </c>
      <c r="B161" s="32">
        <f>17.310013*1787.7</f>
        <v>30945.110240100003</v>
      </c>
      <c r="C161" s="13">
        <f>E161-B161</f>
        <v>-446.8302401000037</v>
      </c>
      <c r="D161" s="24"/>
      <c r="E161" s="40">
        <v>30498.28</v>
      </c>
      <c r="F161" s="95">
        <f>B161*1</f>
        <v>30945.110240100003</v>
      </c>
      <c r="G161" s="95">
        <f>(2.141+3.67+0.33+3.01)*1787.7</f>
        <v>16359.2427</v>
      </c>
      <c r="H161" s="106">
        <f>F161-G161+C161</f>
        <v>14139.037299999998</v>
      </c>
      <c r="I161" s="85" t="s">
        <v>30</v>
      </c>
      <c r="J161" s="148">
        <f>2.78*1787.7+0.99*1787.7</f>
        <v>6739.629</v>
      </c>
    </row>
    <row r="162" spans="1:10" ht="12.75">
      <c r="A162" s="219"/>
      <c r="B162" s="69"/>
      <c r="C162" s="26"/>
      <c r="D162" s="27"/>
      <c r="E162" s="42"/>
      <c r="F162" s="96"/>
      <c r="G162" s="28"/>
      <c r="H162" s="152"/>
      <c r="I162" s="64" t="s">
        <v>87</v>
      </c>
      <c r="J162" s="61">
        <v>13</v>
      </c>
    </row>
    <row r="163" spans="1:10" ht="24.75" thickBot="1">
      <c r="A163" s="219"/>
      <c r="B163" s="112"/>
      <c r="C163" s="30"/>
      <c r="D163" s="31"/>
      <c r="E163" s="43"/>
      <c r="F163" s="98"/>
      <c r="G163" s="35"/>
      <c r="H163" s="153"/>
      <c r="I163" s="159" t="s">
        <v>88</v>
      </c>
      <c r="J163" s="61">
        <v>45</v>
      </c>
    </row>
    <row r="164" spans="1:10" ht="13.5" thickBot="1">
      <c r="A164" s="218" t="s">
        <v>20</v>
      </c>
      <c r="B164" s="32">
        <f>17.310013*1787.7</f>
        <v>30945.110240100003</v>
      </c>
      <c r="C164" s="150">
        <f>E164-B164</f>
        <v>5215.909759899994</v>
      </c>
      <c r="D164" s="24"/>
      <c r="E164" s="25">
        <v>36161.02</v>
      </c>
      <c r="F164" s="88">
        <f>B164*1</f>
        <v>30945.110240100003</v>
      </c>
      <c r="G164" s="88">
        <f>(2.141+3.67+0.33+3.01)*1787.7</f>
        <v>16359.2427</v>
      </c>
      <c r="H164" s="107">
        <f>F164-G164+C164</f>
        <v>19801.777299999994</v>
      </c>
      <c r="I164" s="85" t="s">
        <v>30</v>
      </c>
      <c r="J164" s="148">
        <f>2.78*1787.7+0.99*1787.7</f>
        <v>6739.629</v>
      </c>
    </row>
    <row r="165" spans="1:10" ht="12.75">
      <c r="A165" s="219"/>
      <c r="B165" s="69"/>
      <c r="C165" s="70"/>
      <c r="D165" s="71"/>
      <c r="E165" s="80"/>
      <c r="F165" s="96"/>
      <c r="G165" s="28"/>
      <c r="H165" s="152"/>
      <c r="I165" s="158" t="s">
        <v>89</v>
      </c>
      <c r="J165" s="61">
        <v>102</v>
      </c>
    </row>
    <row r="166" spans="1:10" ht="24.75" thickBot="1">
      <c r="A166" s="219"/>
      <c r="B166" s="144"/>
      <c r="C166" s="145"/>
      <c r="D166" s="79"/>
      <c r="E166" s="101"/>
      <c r="F166" s="100"/>
      <c r="G166" s="154"/>
      <c r="H166" s="155"/>
      <c r="I166" s="21" t="s">
        <v>32</v>
      </c>
      <c r="J166" s="19">
        <v>850</v>
      </c>
    </row>
    <row r="167" spans="1:10" ht="12.75">
      <c r="A167" s="3" t="s">
        <v>21</v>
      </c>
      <c r="B167" s="151">
        <f>SUM(B117:B164)</f>
        <v>386357.99930580007</v>
      </c>
      <c r="C167" s="83">
        <f>SUM(C117:C164)</f>
        <v>-5524.989305800023</v>
      </c>
      <c r="D167" s="45"/>
      <c r="E167" s="46">
        <f>SUM(E117:E166)</f>
        <v>380833.01</v>
      </c>
      <c r="F167" s="156">
        <f>SUM(F117:F164)</f>
        <v>386357.99930580007</v>
      </c>
      <c r="G167" s="156">
        <f>SUM(G117:G164)</f>
        <v>196310.9124</v>
      </c>
      <c r="H167" s="157">
        <f>SUM(H117:H164)</f>
        <v>184522.09759999998</v>
      </c>
      <c r="I167" s="122"/>
      <c r="J167" s="123"/>
    </row>
    <row r="168" spans="1:11" ht="13.5" thickBot="1">
      <c r="A168" s="124"/>
      <c r="B168" s="125"/>
      <c r="C168" s="126"/>
      <c r="D168" s="126"/>
      <c r="E168" s="127"/>
      <c r="F168" s="128"/>
      <c r="G168" s="128"/>
      <c r="H168" s="128"/>
      <c r="I168" s="53" t="s">
        <v>22</v>
      </c>
      <c r="J168" s="54">
        <f>SUM(J117:J166)</f>
        <v>401069.18233599997</v>
      </c>
      <c r="K168" s="216" t="s">
        <v>24</v>
      </c>
    </row>
    <row r="169" spans="1:10" ht="13.5" thickBot="1">
      <c r="A169" s="129"/>
      <c r="B169" s="130"/>
      <c r="C169" s="131"/>
      <c r="D169" s="131"/>
      <c r="E169" s="132"/>
      <c r="F169" s="261"/>
      <c r="G169" s="262"/>
      <c r="H169" s="262"/>
      <c r="I169" s="263"/>
      <c r="J169" s="133"/>
    </row>
    <row r="170" spans="1:10" ht="13.5" thickBot="1">
      <c r="A170" s="134"/>
      <c r="B170" s="134"/>
      <c r="C170" s="134"/>
      <c r="D170" s="134"/>
      <c r="E170" s="134"/>
      <c r="F170" s="134"/>
      <c r="G170" s="134"/>
      <c r="H170" s="134"/>
      <c r="I170" s="60" t="s">
        <v>64</v>
      </c>
      <c r="J170" s="63">
        <f>H167+J116-J168</f>
        <v>-341698.9966601376</v>
      </c>
    </row>
    <row r="171" spans="1:10" ht="12.75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</row>
    <row r="172" spans="1:10" ht="12.75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</row>
    <row r="173" spans="1:10" ht="12.75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</row>
    <row r="174" spans="1:10" ht="12.75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</row>
    <row r="175" spans="1:10" ht="12.75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</row>
    <row r="176" spans="1:10" ht="12.75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</row>
    <row r="177" spans="1:10" ht="12.75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</row>
    <row r="178" spans="1:10" ht="12.75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</row>
    <row r="179" spans="1:10" ht="12.75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</row>
    <row r="180" spans="1:10" ht="12.75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</row>
    <row r="181" spans="1:10" ht="12.75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</row>
    <row r="182" spans="1:10" ht="12.75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</row>
    <row r="183" spans="1:10" ht="12.75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</row>
    <row r="184" spans="1:10" ht="12.75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</row>
    <row r="185" spans="1:10" ht="12.75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</row>
    <row r="186" spans="1:10" ht="12.75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</row>
  </sheetData>
  <sheetProtection/>
  <mergeCells count="54">
    <mergeCell ref="A154:A155"/>
    <mergeCell ref="A156:A160"/>
    <mergeCell ref="A161:A163"/>
    <mergeCell ref="A164:A166"/>
    <mergeCell ref="F169:I169"/>
    <mergeCell ref="A127:A130"/>
    <mergeCell ref="A131:A135"/>
    <mergeCell ref="A136:A138"/>
    <mergeCell ref="A139:A141"/>
    <mergeCell ref="A142:A146"/>
    <mergeCell ref="A147:A153"/>
    <mergeCell ref="G114:G115"/>
    <mergeCell ref="H114:H115"/>
    <mergeCell ref="I114:J114"/>
    <mergeCell ref="B116:E116"/>
    <mergeCell ref="A117:A121"/>
    <mergeCell ref="A122:A126"/>
    <mergeCell ref="A111:J111"/>
    <mergeCell ref="A112:J112"/>
    <mergeCell ref="A113:A115"/>
    <mergeCell ref="B113:E113"/>
    <mergeCell ref="F113:J113"/>
    <mergeCell ref="B114:B115"/>
    <mergeCell ref="C114:C115"/>
    <mergeCell ref="D114:D115"/>
    <mergeCell ref="E114:E115"/>
    <mergeCell ref="F114:F115"/>
    <mergeCell ref="A49:A52"/>
    <mergeCell ref="A53:A56"/>
    <mergeCell ref="A57:A65"/>
    <mergeCell ref="A66:A72"/>
    <mergeCell ref="F75:I75"/>
    <mergeCell ref="A15:A17"/>
    <mergeCell ref="A18:A22"/>
    <mergeCell ref="A23:A30"/>
    <mergeCell ref="A31:A34"/>
    <mergeCell ref="A35:A41"/>
    <mergeCell ref="A42:A48"/>
    <mergeCell ref="G4:G5"/>
    <mergeCell ref="H4:H5"/>
    <mergeCell ref="I4:J4"/>
    <mergeCell ref="B6:E6"/>
    <mergeCell ref="A7:A11"/>
    <mergeCell ref="A12:A14"/>
    <mergeCell ref="A1:J1"/>
    <mergeCell ref="A2:J2"/>
    <mergeCell ref="A3:A5"/>
    <mergeCell ref="B3:E3"/>
    <mergeCell ref="F3:J3"/>
    <mergeCell ref="B4:B5"/>
    <mergeCell ref="C4:C5"/>
    <mergeCell ref="D4:D5"/>
    <mergeCell ref="E4:E5"/>
    <mergeCell ref="F4:F5"/>
  </mergeCells>
  <printOptions/>
  <pageMargins left="0.17" right="0.17" top="0.17" bottom="0.1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Сибирь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2022-03-17T07:32:21Z</cp:lastPrinted>
  <dcterms:created xsi:type="dcterms:W3CDTF">2010-06-22T06:42:29Z</dcterms:created>
  <dcterms:modified xsi:type="dcterms:W3CDTF">2022-04-11T09:29:07Z</dcterms:modified>
  <cp:category/>
  <cp:version/>
  <cp:contentType/>
  <cp:contentStatus/>
</cp:coreProperties>
</file>