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ремонт'!$A$1:$J$137</definedName>
  </definedNames>
  <calcPr fullCalcOnLoad="1"/>
</workbook>
</file>

<file path=xl/sharedStrings.xml><?xml version="1.0" encoding="utf-8"?>
<sst xmlns="http://schemas.openxmlformats.org/spreadsheetml/2006/main" count="164" uniqueCount="104">
  <si>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</si>
  <si>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</si>
  <si>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</si>
  <si>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</si>
  <si>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</si>
  <si>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</si>
  <si>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</si>
  <si>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</si>
  <si>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</si>
  <si>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</si>
  <si>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</si>
  <si>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</si>
  <si>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</si>
  <si>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</si>
  <si>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</si>
  <si>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</si>
  <si>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</si>
  <si>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</si>
  <si>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</si>
  <si>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</si>
  <si>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</si>
  <si>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</si>
  <si>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</si>
  <si>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</si>
  <si>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227 по ул. Просвещения</t>
  </si>
  <si>
    <t xml:space="preserve">РАСХОДЫ ПО ООО "ЛИДЕР УК" </t>
  </si>
  <si>
    <t>содержание УК</t>
  </si>
  <si>
    <t>промывка и опрессовка системы отопления</t>
  </si>
  <si>
    <t>покос травы на детской площадке, газонах</t>
  </si>
  <si>
    <t>факт недоплата, переплата   (-/+)</t>
  </si>
  <si>
    <t>окраска контейнеров - 2 шт. и площадки под ними - 1 шт.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</si>
  <si>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</si>
  <si>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</si>
  <si>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</si>
  <si>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>переходящий остаток на 2021 год</t>
  </si>
  <si>
    <t>прочистка дороги от снега вдоль дома и подъезд к контейнерам (погрузчиком 52 мин.)</t>
  </si>
  <si>
    <t>кв № 25 - запенить монтажной пеной (1/4 бал.)</t>
  </si>
  <si>
    <t>прочистка дороги от снега вдоль дома и подъезд к контейнерам (погрузчиком 1 час. 5 мин.)</t>
  </si>
  <si>
    <t>подвал - дезинфекция подвала после прочистки канализационного выпуска (хлорка - 1кг.)</t>
  </si>
  <si>
    <t xml:space="preserve">на придомовой территории насыпана соль от наледи </t>
  </si>
  <si>
    <t>прочистка дороги от снега вдоль дома и подъезд к контейнерам (погрузчиком 1 час. 15 мин.)</t>
  </si>
  <si>
    <t>детская площадка огорожена сигнальной лентой</t>
  </si>
  <si>
    <t>дезинфекция МОП МКД</t>
  </si>
  <si>
    <t>кв № 16 - запенить с подвала монтажной пеной (1/2 бал.)</t>
  </si>
  <si>
    <t>3п. 3 эт. - замена эл. лампочки 40 Вт. - 1 шт.</t>
  </si>
  <si>
    <t xml:space="preserve">подвал - замена обратного клапана </t>
  </si>
  <si>
    <t>подвал - дезинфекция подвала после прочистки канализационного выпуска (хлорка - 0,5кг.)</t>
  </si>
  <si>
    <t>3п. (кв. № 26, 30, 34) - замена стояка ХВС</t>
  </si>
  <si>
    <r>
      <t>кв. № 15 - утепление фасада - 6 м</t>
    </r>
    <r>
      <rPr>
        <sz val="9"/>
        <rFont val="Arial"/>
        <family val="2"/>
      </rPr>
      <t>²</t>
    </r>
  </si>
  <si>
    <t>3п. 1 эт. - замена эл. лампочки 40 Вт. - 1 шт.</t>
  </si>
  <si>
    <t xml:space="preserve">Составил: инженер-смотритель                                       О.А. Романюк                              </t>
  </si>
  <si>
    <t>очистка ОДПУ по эл. энергии от мусора</t>
  </si>
  <si>
    <t>подвал, 2п. 2 эт.- замена эл. лампочки 40 Вт. - 5 шт.</t>
  </si>
  <si>
    <t>подвал - утепление отдушин (монтажная пена - 1/2 бал., пенопласт 1м*1м*5 см. - 1 шт.)</t>
  </si>
  <si>
    <t>вызов в выходной день (прочистка труб ХВС на вводе в дом)</t>
  </si>
  <si>
    <t>вызов после работы (осмотр ХВС на вводе в дом, порыв ООО "Водоканал")</t>
  </si>
  <si>
    <t>кв. № 30 - частичная замена ст. отопления на кухне</t>
  </si>
  <si>
    <t>подвал - ремонтные работы на вводе ХВС совместно с ООО "Водоканал"</t>
  </si>
  <si>
    <t>экспертиза сметной стоимости двора</t>
  </si>
  <si>
    <t>2п. 2 эт.- замена эл. лампочки 40 Вт. - 1 шт.</t>
  </si>
  <si>
    <t>подвал - закрыта отдушина (монтажная пена - 1/2 бал.)</t>
  </si>
  <si>
    <t>3п. (кв. № 29, 30) - замена стояка отопления</t>
  </si>
  <si>
    <t>кв. № 29 - демонтаж, монтаж радиаторов, замена стояков отопления</t>
  </si>
  <si>
    <t>3п. (кв. № 25, 26) - замена уголка ПП на стояке отопления</t>
  </si>
  <si>
    <t>подвал (под. кв. № 25) - монтаж тройника d 20*20*20 - 1 шт., шар. крана d 20 мм - 1 шт.</t>
  </si>
  <si>
    <t>кв. № 30 - демонтаж, монтаж радиатора, замена стояка отопления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</si>
  <si>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</si>
  <si>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</si>
  <si>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</si>
  <si>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</si>
  <si>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r>
      <t>очистка кровли от снега и надели (50м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</si>
  <si>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IIIп. тамбур - частичная замена стояка отопления в подъезде  (соединение d 20 - 2 шт., труба - 0,2м., нить - 5м.)</t>
  </si>
  <si>
    <r>
      <t>очистка кровли от снега и надели (280м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</si>
  <si>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прочистка дороги от снега вдоль дома и подъезд к контейнерам (погрузчиком 1 час. 20 мин.)</t>
  </si>
  <si>
    <t>подвал - дезинфекция подвала после прочистки канализационного выпуска (хлорка - 2кг.)</t>
  </si>
  <si>
    <t>прочистка дороги от снега вдоль дома и подъезд к контейнерам (погрузчиком 1 час. 35 мин.)</t>
  </si>
  <si>
    <t>IIп. 1 эт. - замена эл. лампочки 40 Вт. - 1 шт.</t>
  </si>
  <si>
    <t>IIIп. - частичный ремонт кровли над подъездом (саморезы)</t>
  </si>
  <si>
    <t>IIIп. 1 эт. - замена замка в эл. щите - 1 шт.</t>
  </si>
  <si>
    <t>подвал - дезинфекция подвала после прочистки канализационного выпуска (хлорка - 3кг.)</t>
  </si>
  <si>
    <t>кв. № 25, 29, 33, подвал - замена стояков канализации и ХВС (труба d 110 - 16м., отвод - 2 шт., тройник - 6 шт., труба d 50 - 0,5м., труба d 25 - 12м., труба d 20 - 4м., тройник d 25*20*25 - 4 шт., отвод d 25 мм. - 2 шт., отвод d 20 - 8 шт., нитка - 10м., муфта комбинированная - 4 шт., пена монтажная - 1 бал., силикон - 1 бал., диск - 1 шт.)</t>
  </si>
  <si>
    <t>кв. № 34 - замена стояка канализации (труба d 110 - 1,5м., переход d 125*110 - 1 шт., манжета - 1 шт., силикон - 1/4 бал., диск - 1 шт.)</t>
  </si>
  <si>
    <t>IIIп. (26кв.) - дезинсекция (обработка подъезда от комаров дихлофос - 2 бал.)</t>
  </si>
  <si>
    <t xml:space="preserve">подвал - дезинсекция (фенаксин - 1 кг.), дератизация (крысиная смерть - 1 кг.) </t>
  </si>
  <si>
    <t>подвал - дезинфекция подвала после прочистки канализационного выпуска (хлорка - 5кг.)</t>
  </si>
  <si>
    <t>IIп. - дезинсекция (обработка подвала от комаров раптор - 4 уп.)</t>
  </si>
  <si>
    <t>закрыты отдушины в подвал (монтажная пена - 1 бал., техноплекс - 1 лист)</t>
  </si>
  <si>
    <t>Iп. 1 эт., IIIп. 3 эт. - замена ТСК 3 - 2 шт., свет. лампочка 5 Вт. - 2 шт.</t>
  </si>
  <si>
    <t>привозка щебня - 7,5т.</t>
  </si>
  <si>
    <t>кв. № 21 - вызов аварийной службы (прочистка канализации на кухне) - 1 заявка</t>
  </si>
  <si>
    <t>IIIп. 1 эт. - замена эл. лампочки 40 Вт. - 1 шт.</t>
  </si>
  <si>
    <t>подвал - дезинфекция подвала после прочистки канализационного выпуска (гипохлорид - 5л.)</t>
  </si>
  <si>
    <t>прочистка дороги от снега вдоль дома и подъезд к контейнерам (погрузчиком 25 мин.)</t>
  </si>
  <si>
    <t>кв. № 1 - вызов аварийной службы (течь поквартирной разводки) - 1 заявка</t>
  </si>
  <si>
    <t>кв. № 28 - монтаж сливного крана в подвале (шар. кран d 20 - 1 шт., тройник - 1 шт., переходник - 2 шт.)</t>
  </si>
  <si>
    <r>
      <t>очистка кровли от снега и надели (60м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</si>
  <si>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IIп. 1 эт. - замена ТСК 3 - 1 шт., свет. лампочка 5 Вт. - 1 шт.</t>
  </si>
  <si>
    <t>прочистка дороги от снега вдоль дома и подъезд к контейнерам (погрузчиком 1 час. 40 мин.)</t>
  </si>
  <si>
    <t xml:space="preserve">IIп. - ремонт перил  </t>
  </si>
  <si>
    <t>IIп. - частичное оштукатуривание стены в подъезде</t>
  </si>
  <si>
    <t>монтаж информационных табличек на подъездные двери, доски объявлений (таблички - 3 шт., доски - 3 шт., саморез - 24 шт.)</t>
  </si>
  <si>
    <t>IIIп. 3 эт. - вызов аварийной службы (нет эл. энергии) - 1 заявка</t>
  </si>
  <si>
    <t>эл. энергия (сверхнормативный ОДН по ОДПУ)</t>
  </si>
  <si>
    <t>возврат денежных средств за экспертизу сметной стоимости двора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</si>
</sst>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  <numFmt numFmtId="177" formatCode="0.0"/>
  </numFmts>
  <fonts count="6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0" fillId="0" borderId="0">
      <alignment horizontal="lef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4" fillId="0" borderId="0">
      <alignment horizontal="left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6" fillId="0" borderId="15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5" fillId="33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2" fontId="6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2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2" fontId="1" fillId="34" borderId="33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2" fontId="1" fillId="35" borderId="11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left" wrapText="1"/>
    </xf>
    <xf numFmtId="0" fontId="5" fillId="33" borderId="35" xfId="0" applyFont="1" applyFill="1" applyBorder="1" applyAlignment="1">
      <alignment horizontal="left" vertical="center" wrapText="1"/>
    </xf>
    <xf numFmtId="0" fontId="62" fillId="0" borderId="18" xfId="0" applyFont="1" applyBorder="1" applyAlignment="1">
      <alignment horizontal="right" vertical="center"/>
    </xf>
    <xf numFmtId="2" fontId="63" fillId="0" borderId="20" xfId="0" applyNumberFormat="1" applyFont="1" applyBorder="1" applyAlignment="1">
      <alignment vertical="center"/>
    </xf>
    <xf numFmtId="0" fontId="63" fillId="0" borderId="21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/>
    </xf>
    <xf numFmtId="2" fontId="63" fillId="0" borderId="21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2" fontId="63" fillId="0" borderId="28" xfId="0" applyNumberFormat="1" applyFont="1" applyBorder="1" applyAlignment="1">
      <alignment horizontal="right" vertical="center"/>
    </xf>
    <xf numFmtId="2" fontId="1" fillId="0" borderId="3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3" fillId="0" borderId="0" xfId="0" applyNumberFormat="1" applyFont="1" applyBorder="1" applyAlignment="1">
      <alignment horizontal="center" vertical="center"/>
    </xf>
    <xf numFmtId="2" fontId="63" fillId="0" borderId="21" xfId="0" applyNumberFormat="1" applyFont="1" applyBorder="1" applyAlignment="1">
      <alignment horizontal="center" vertical="center"/>
    </xf>
    <xf numFmtId="2" fontId="63" fillId="0" borderId="20" xfId="0" applyNumberFormat="1" applyFont="1" applyBorder="1" applyAlignment="1">
      <alignment horizontal="right" vertical="center"/>
    </xf>
    <xf numFmtId="2" fontId="6" fillId="0" borderId="38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3" fillId="0" borderId="28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right" vertical="center"/>
    </xf>
    <xf numFmtId="2" fontId="63" fillId="0" borderId="29" xfId="0" applyNumberFormat="1" applyFont="1" applyBorder="1" applyAlignment="1">
      <alignment horizontal="center" vertical="center"/>
    </xf>
    <xf numFmtId="2" fontId="63" fillId="0" borderId="35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34" borderId="39" xfId="0" applyNumberFormat="1" applyFont="1" applyFill="1" applyBorder="1" applyAlignment="1">
      <alignment horizontal="right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8" fillId="0" borderId="41" xfId="37" applyFont="1" applyBorder="1" applyAlignment="1" quotePrefix="1">
      <alignment horizontal="righ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2" fontId="63" fillId="0" borderId="26" xfId="0" applyNumberFormat="1" applyFont="1" applyBorder="1" applyAlignment="1">
      <alignment vertical="center"/>
    </xf>
    <xf numFmtId="2" fontId="63" fillId="0" borderId="0" xfId="0" applyNumberFormat="1" applyFont="1" applyBorder="1" applyAlignment="1">
      <alignment horizontal="right" vertical="center"/>
    </xf>
    <xf numFmtId="2" fontId="63" fillId="0" borderId="26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vertical="center"/>
    </xf>
    <xf numFmtId="0" fontId="62" fillId="0" borderId="42" xfId="0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49" fontId="63" fillId="0" borderId="39" xfId="0" applyNumberFormat="1" applyFont="1" applyBorder="1" applyAlignment="1">
      <alignment horizontal="left" vertical="center"/>
    </xf>
    <xf numFmtId="0" fontId="63" fillId="0" borderId="37" xfId="0" applyFont="1" applyBorder="1" applyAlignment="1">
      <alignment horizontal="right" vertical="center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/>
    </xf>
    <xf numFmtId="0" fontId="64" fillId="0" borderId="46" xfId="0" applyFont="1" applyBorder="1" applyAlignment="1">
      <alignment vertical="center"/>
    </xf>
    <xf numFmtId="0" fontId="64" fillId="0" borderId="47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65" fillId="0" borderId="33" xfId="0" applyFont="1" applyBorder="1" applyAlignment="1">
      <alignment horizontal="center" vertical="center" wrapText="1"/>
    </xf>
    <xf numFmtId="0" fontId="65" fillId="0" borderId="48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0" fontId="62" fillId="36" borderId="42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2" fontId="63" fillId="0" borderId="51" xfId="0" applyNumberFormat="1" applyFont="1" applyBorder="1" applyAlignment="1">
      <alignment vertical="center"/>
    </xf>
    <xf numFmtId="0" fontId="63" fillId="0" borderId="36" xfId="0" applyFont="1" applyBorder="1" applyAlignment="1">
      <alignment horizontal="right" vertical="center"/>
    </xf>
    <xf numFmtId="2" fontId="63" fillId="0" borderId="51" xfId="0" applyNumberFormat="1" applyFont="1" applyBorder="1" applyAlignment="1">
      <alignment horizontal="right" vertical="center"/>
    </xf>
    <xf numFmtId="2" fontId="63" fillId="0" borderId="36" xfId="0" applyNumberFormat="1" applyFont="1" applyBorder="1" applyAlignment="1">
      <alignment horizontal="right" vertical="center"/>
    </xf>
    <xf numFmtId="2" fontId="7" fillId="33" borderId="37" xfId="0" applyNumberFormat="1" applyFont="1" applyFill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/>
    </xf>
    <xf numFmtId="2" fontId="1" fillId="0" borderId="52" xfId="0" applyNumberFormat="1" applyFont="1" applyBorder="1" applyAlignment="1">
      <alignment horizontal="right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vertical="center"/>
    </xf>
    <xf numFmtId="2" fontId="63" fillId="0" borderId="35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wrapText="1"/>
    </xf>
    <xf numFmtId="0" fontId="8" fillId="0" borderId="53" xfId="37" applyNumberFormat="1" applyFont="1" applyBorder="1" applyAlignment="1" quotePrefix="1">
      <alignment horizontal="right" vertical="top" wrapText="1"/>
      <protection/>
    </xf>
    <xf numFmtId="0" fontId="62" fillId="0" borderId="24" xfId="0" applyFont="1" applyBorder="1" applyAlignment="1">
      <alignment horizontal="right" vertical="center"/>
    </xf>
    <xf numFmtId="2" fontId="63" fillId="0" borderId="29" xfId="0" applyNumberFormat="1" applyFont="1" applyBorder="1" applyAlignment="1">
      <alignment horizontal="right" vertical="center"/>
    </xf>
    <xf numFmtId="0" fontId="5" fillId="33" borderId="33" xfId="0" applyFont="1" applyFill="1" applyBorder="1" applyAlignment="1">
      <alignment horizontal="left" vertical="center" wrapText="1"/>
    </xf>
    <xf numFmtId="2" fontId="63" fillId="0" borderId="0" xfId="0" applyNumberFormat="1" applyFont="1" applyBorder="1" applyAlignment="1">
      <alignment horizontal="right"/>
    </xf>
    <xf numFmtId="0" fontId="66" fillId="0" borderId="0" xfId="37" applyFont="1" applyBorder="1" applyAlignment="1" quotePrefix="1">
      <alignment horizontal="right" vertical="center" wrapText="1"/>
      <protection/>
    </xf>
    <xf numFmtId="2" fontId="6" fillId="0" borderId="35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left" wrapText="1"/>
    </xf>
    <xf numFmtId="0" fontId="6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 vertical="center"/>
    </xf>
    <xf numFmtId="0" fontId="8" fillId="0" borderId="55" xfId="37" applyNumberFormat="1" applyFont="1" applyBorder="1" applyAlignment="1" quotePrefix="1">
      <alignment horizontal="right" vertical="top" wrapText="1"/>
      <protection/>
    </xf>
    <xf numFmtId="0" fontId="8" fillId="0" borderId="28" xfId="37" applyNumberFormat="1" applyFont="1" applyBorder="1" applyAlignment="1" quotePrefix="1">
      <alignment horizontal="right" vertical="top" wrapText="1"/>
      <protection/>
    </xf>
    <xf numFmtId="0" fontId="5" fillId="33" borderId="13" xfId="0" applyFont="1" applyFill="1" applyBorder="1" applyAlignment="1">
      <alignment horizontal="left" wrapText="1"/>
    </xf>
    <xf numFmtId="2" fontId="63" fillId="0" borderId="21" xfId="0" applyNumberFormat="1" applyFont="1" applyBorder="1" applyAlignment="1">
      <alignment horizontal="right"/>
    </xf>
    <xf numFmtId="0" fontId="7" fillId="33" borderId="14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2" fontId="1" fillId="35" borderId="11" xfId="0" applyNumberFormat="1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5" fillId="36" borderId="42" xfId="0" applyFont="1" applyFill="1" applyBorder="1" applyAlignment="1">
      <alignment vertical="center" wrapText="1"/>
    </xf>
    <xf numFmtId="0" fontId="65" fillId="36" borderId="43" xfId="0" applyFont="1" applyFill="1" applyBorder="1" applyAlignment="1">
      <alignment vertical="center" wrapText="1"/>
    </xf>
    <xf numFmtId="0" fontId="65" fillId="36" borderId="5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62" fillId="0" borderId="42" xfId="0" applyFont="1" applyBorder="1" applyAlignment="1">
      <alignment vertical="center" wrapText="1"/>
    </xf>
    <xf numFmtId="0" fontId="62" fillId="0" borderId="43" xfId="0" applyFont="1" applyBorder="1" applyAlignment="1">
      <alignment vertical="center" wrapText="1"/>
    </xf>
    <xf numFmtId="0" fontId="62" fillId="0" borderId="5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4" fillId="0" borderId="10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64" fillId="0" borderId="33" xfId="0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7" fillId="33" borderId="57" xfId="0" applyNumberFormat="1" applyFont="1" applyFill="1" applyBorder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56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2" fontId="1" fillId="35" borderId="11" xfId="0" applyNumberFormat="1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SheetLayoutView="100" zoomScalePageLayoutView="0" workbookViewId="0" topLeftCell="A136">
      <selection activeCell="I6" sqref="I6"/>
    </sheetView>
  </sheetViews>
  <sheetFormatPr defaultColWidth="9.00390625" defaultRowHeight="12.75"/>
  <cols>
    <col min="1" max="1" width="17.625" style="0" customWidth="1"/>
    <col min="2" max="2" width="9.875" style="0" customWidth="1"/>
    <col min="3" max="3" width="9.125" style="0" customWidth="1"/>
    <col min="4" max="4" width="6.875" style="0" customWidth="1"/>
    <col min="5" max="5" width="9.75390625" style="0" customWidth="1"/>
    <col min="6" max="6" width="10.00390625" style="0" customWidth="1"/>
    <col min="7" max="7" width="9.875" style="0" customWidth="1"/>
    <col min="8" max="8" width="9.625" style="0" customWidth="1"/>
    <col min="9" max="9" width="54.25390625" style="0" customWidth="1"/>
    <col min="10" max="10" width="10.625" style="0" customWidth="1"/>
    <col min="11" max="11" width="9.875" style="0" customWidth="1"/>
    <col min="12" max="12" width="9.00390625" style="0" customWidth="1"/>
  </cols>
  <sheetData>
    <row r="1" spans="1:10" ht="21" customHeight="1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1" customHeight="1" thickBot="1">
      <c r="A2" s="152" t="s">
        <v>24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8" customHeight="1" thickBot="1">
      <c r="A3" s="153"/>
      <c r="B3" s="156" t="s">
        <v>23</v>
      </c>
      <c r="C3" s="157"/>
      <c r="D3" s="157"/>
      <c r="E3" s="158"/>
      <c r="F3" s="156" t="s">
        <v>25</v>
      </c>
      <c r="G3" s="157"/>
      <c r="H3" s="157"/>
      <c r="I3" s="157"/>
      <c r="J3" s="158"/>
    </row>
    <row r="4" spans="1:10" ht="18" customHeight="1" thickBot="1">
      <c r="A4" s="154"/>
      <c r="B4" s="143" t="s">
        <v>0</v>
      </c>
      <c r="C4" s="160" t="s">
        <v>29</v>
      </c>
      <c r="D4" s="143" t="s">
        <v>1</v>
      </c>
      <c r="E4" s="143" t="s">
        <v>2</v>
      </c>
      <c r="F4" s="143" t="s">
        <v>3</v>
      </c>
      <c r="G4" s="143" t="s">
        <v>4</v>
      </c>
      <c r="H4" s="143" t="s">
        <v>5</v>
      </c>
      <c r="I4" s="146" t="s">
        <v>6</v>
      </c>
      <c r="J4" s="147"/>
    </row>
    <row r="5" spans="1:10" ht="36" customHeight="1" thickBot="1">
      <c r="A5" s="155"/>
      <c r="B5" s="159"/>
      <c r="C5" s="161"/>
      <c r="D5" s="159"/>
      <c r="E5" s="159"/>
      <c r="F5" s="144"/>
      <c r="G5" s="144"/>
      <c r="H5" s="145"/>
      <c r="I5" s="92" t="s">
        <v>7</v>
      </c>
      <c r="J5" s="92" t="s">
        <v>8</v>
      </c>
    </row>
    <row r="6" spans="1:10" ht="16.5" customHeight="1" thickBot="1">
      <c r="A6" s="135" t="s">
        <v>32</v>
      </c>
      <c r="B6" s="148"/>
      <c r="C6" s="149"/>
      <c r="D6" s="149"/>
      <c r="E6" s="150"/>
      <c r="F6" s="77"/>
      <c r="G6" s="78"/>
      <c r="H6" s="78"/>
      <c r="I6" s="133" t="s">
        <v>33</v>
      </c>
      <c r="J6" s="134">
        <v>-341699</v>
      </c>
    </row>
    <row r="7" spans="1:10" ht="13.5" thickBot="1">
      <c r="A7" s="139" t="s">
        <v>9</v>
      </c>
      <c r="B7" s="20">
        <f>17.310013*1787.7</f>
        <v>30945.110240100003</v>
      </c>
      <c r="C7" s="27">
        <f>E7-B7</f>
        <v>-1179.4202401000039</v>
      </c>
      <c r="D7" s="41"/>
      <c r="E7" s="15">
        <v>29765.69</v>
      </c>
      <c r="F7" s="58">
        <f>B7*1</f>
        <v>30945.110240100003</v>
      </c>
      <c r="G7" s="59">
        <f>(2.141+3.94+0.33+3.66)*1787.7</f>
        <v>18003.9267</v>
      </c>
      <c r="H7" s="67">
        <f>F7-G7+C7</f>
        <v>11761.763299999999</v>
      </c>
      <c r="I7" s="52" t="s">
        <v>26</v>
      </c>
      <c r="J7" s="99">
        <f>3.77*1787.7</f>
        <v>6739.629</v>
      </c>
    </row>
    <row r="8" spans="1:10" ht="24">
      <c r="A8" s="137"/>
      <c r="B8" s="42"/>
      <c r="C8" s="43"/>
      <c r="D8" s="44"/>
      <c r="E8" s="45"/>
      <c r="F8" s="57"/>
      <c r="G8" s="45"/>
      <c r="H8" s="56"/>
      <c r="I8" s="28" t="s">
        <v>35</v>
      </c>
      <c r="J8" s="93">
        <v>1473</v>
      </c>
    </row>
    <row r="9" spans="1:10" ht="13.5" thickBot="1">
      <c r="A9" s="137"/>
      <c r="B9" s="72"/>
      <c r="C9" s="46"/>
      <c r="D9" s="47"/>
      <c r="E9" s="73"/>
      <c r="F9" s="74"/>
      <c r="G9" s="73"/>
      <c r="H9" s="55"/>
      <c r="I9" s="4" t="s">
        <v>36</v>
      </c>
      <c r="J9" s="37">
        <v>95</v>
      </c>
    </row>
    <row r="10" spans="1:10" ht="13.5" thickBot="1">
      <c r="A10" s="136" t="s">
        <v>10</v>
      </c>
      <c r="B10" s="20">
        <f>17.310013*1787.7</f>
        <v>30945.110240100003</v>
      </c>
      <c r="C10" s="6">
        <f>E10-B10</f>
        <v>-1564.2202401000031</v>
      </c>
      <c r="D10" s="112"/>
      <c r="E10" s="22">
        <v>29380.89</v>
      </c>
      <c r="F10" s="59">
        <f>B10*1</f>
        <v>30945.110240100003</v>
      </c>
      <c r="G10" s="59">
        <f>(2.141+3.94+0.33+3.66)*1787.7</f>
        <v>18003.9267</v>
      </c>
      <c r="H10" s="68">
        <f>F10-G10+C10</f>
        <v>11376.9633</v>
      </c>
      <c r="I10" s="52" t="s">
        <v>26</v>
      </c>
      <c r="J10" s="99">
        <f>3.77*1787.7</f>
        <v>6739.629</v>
      </c>
    </row>
    <row r="11" spans="1:10" ht="24">
      <c r="A11" s="137"/>
      <c r="B11" s="72"/>
      <c r="C11" s="46"/>
      <c r="D11" s="47"/>
      <c r="E11" s="73"/>
      <c r="F11" s="57"/>
      <c r="G11" s="45"/>
      <c r="H11" s="102"/>
      <c r="I11" s="28" t="s">
        <v>37</v>
      </c>
      <c r="J11" s="93">
        <v>1842</v>
      </c>
    </row>
    <row r="12" spans="1:10" ht="24">
      <c r="A12" s="137"/>
      <c r="B12" s="72"/>
      <c r="C12" s="46"/>
      <c r="D12" s="47"/>
      <c r="E12" s="73"/>
      <c r="F12" s="74"/>
      <c r="G12" s="73"/>
      <c r="H12" s="103"/>
      <c r="I12" s="106" t="s">
        <v>38</v>
      </c>
      <c r="J12" s="37">
        <v>150</v>
      </c>
    </row>
    <row r="13" spans="1:10" ht="13.5" thickBot="1">
      <c r="A13" s="137"/>
      <c r="B13" s="72"/>
      <c r="C13" s="46"/>
      <c r="D13" s="47"/>
      <c r="E13" s="73"/>
      <c r="F13" s="74"/>
      <c r="G13" s="73"/>
      <c r="H13" s="103"/>
      <c r="I13" s="3" t="s">
        <v>39</v>
      </c>
      <c r="J13" s="93">
        <v>211.5</v>
      </c>
    </row>
    <row r="14" spans="1:10" ht="13.5" thickBot="1">
      <c r="A14" s="136" t="s">
        <v>11</v>
      </c>
      <c r="B14" s="20">
        <f>17.310013*1787.7</f>
        <v>30945.110240100003</v>
      </c>
      <c r="C14" s="6">
        <f>E14-B14</f>
        <v>-1825.2902401000028</v>
      </c>
      <c r="D14" s="21"/>
      <c r="E14" s="22">
        <v>29119.82</v>
      </c>
      <c r="F14" s="59">
        <f>B14*1</f>
        <v>30945.110240100003</v>
      </c>
      <c r="G14" s="59">
        <f>(2.141+3.94+0.33+3.66)*1787.7</f>
        <v>18003.9267</v>
      </c>
      <c r="H14" s="68">
        <f>F14-G14+C14</f>
        <v>11115.8933</v>
      </c>
      <c r="I14" s="52" t="s">
        <v>26</v>
      </c>
      <c r="J14" s="99">
        <f>3.77*1787.7</f>
        <v>6739.629</v>
      </c>
    </row>
    <row r="15" spans="1:10" ht="12.75">
      <c r="A15" s="137"/>
      <c r="B15" s="42"/>
      <c r="C15" s="43"/>
      <c r="D15" s="44"/>
      <c r="E15" s="45"/>
      <c r="F15" s="57"/>
      <c r="G15" s="45"/>
      <c r="H15" s="102"/>
      <c r="I15" s="3" t="s">
        <v>39</v>
      </c>
      <c r="J15" s="94">
        <v>78.7</v>
      </c>
    </row>
    <row r="16" spans="1:10" ht="24.75" thickBot="1">
      <c r="A16" s="137"/>
      <c r="B16" s="72"/>
      <c r="C16" s="46"/>
      <c r="D16" s="47"/>
      <c r="E16" s="73"/>
      <c r="F16" s="74"/>
      <c r="G16" s="73"/>
      <c r="H16" s="103"/>
      <c r="I16" s="107" t="s">
        <v>40</v>
      </c>
      <c r="J16" s="93">
        <v>2125</v>
      </c>
    </row>
    <row r="17" spans="1:10" ht="13.5" thickBot="1">
      <c r="A17" s="136" t="s">
        <v>12</v>
      </c>
      <c r="B17" s="20">
        <f>17.310013*1787.7</f>
        <v>30945.110240100003</v>
      </c>
      <c r="C17" s="6">
        <f>E17-B17</f>
        <v>-12560.600240100004</v>
      </c>
      <c r="D17" s="21"/>
      <c r="E17" s="22">
        <v>18384.51</v>
      </c>
      <c r="F17" s="54">
        <f>B17*1</f>
        <v>30945.110240100003</v>
      </c>
      <c r="G17" s="59">
        <f>(2.141+3.94+0.33+3.66)*1787.7</f>
        <v>18003.9267</v>
      </c>
      <c r="H17" s="69">
        <f>F17-G17+C17</f>
        <v>380.5832999999984</v>
      </c>
      <c r="I17" s="51" t="s">
        <v>26</v>
      </c>
      <c r="J17" s="99">
        <f>3.77*1787.7</f>
        <v>6739.629</v>
      </c>
    </row>
    <row r="18" spans="1:10" ht="12.75">
      <c r="A18" s="137"/>
      <c r="B18" s="72"/>
      <c r="C18" s="46"/>
      <c r="D18" s="47"/>
      <c r="E18" s="73"/>
      <c r="F18" s="57"/>
      <c r="G18" s="45"/>
      <c r="H18" s="102"/>
      <c r="I18" s="28" t="s">
        <v>41</v>
      </c>
      <c r="J18" s="93">
        <v>150</v>
      </c>
    </row>
    <row r="19" spans="1:10" ht="12.75">
      <c r="A19" s="137"/>
      <c r="B19" s="72"/>
      <c r="C19" s="46"/>
      <c r="D19" s="47"/>
      <c r="E19" s="73"/>
      <c r="F19" s="74"/>
      <c r="G19" s="73"/>
      <c r="H19" s="103"/>
      <c r="I19" s="105" t="s">
        <v>42</v>
      </c>
      <c r="J19" s="37">
        <v>572.5</v>
      </c>
    </row>
    <row r="20" spans="1:10" ht="13.5" thickBot="1">
      <c r="A20" s="137"/>
      <c r="B20" s="72"/>
      <c r="C20" s="46"/>
      <c r="D20" s="47"/>
      <c r="E20" s="73"/>
      <c r="F20" s="74"/>
      <c r="G20" s="73"/>
      <c r="H20" s="103"/>
      <c r="I20" s="4" t="s">
        <v>43</v>
      </c>
      <c r="J20" s="53">
        <v>190</v>
      </c>
    </row>
    <row r="21" spans="1:10" ht="13.5" thickBot="1">
      <c r="A21" s="136" t="s">
        <v>13</v>
      </c>
      <c r="B21" s="20">
        <f>17.310013*1787.7</f>
        <v>30945.110240100003</v>
      </c>
      <c r="C21" s="6">
        <f>E21-B21</f>
        <v>2467.4297598999983</v>
      </c>
      <c r="D21" s="21"/>
      <c r="E21" s="22">
        <v>33412.54</v>
      </c>
      <c r="F21" s="59">
        <f>B21*1</f>
        <v>30945.110240100003</v>
      </c>
      <c r="G21" s="59">
        <f>(2.141+3.94+0.33+3.66)*1787.7</f>
        <v>18003.9267</v>
      </c>
      <c r="H21" s="68">
        <f>F21-G21+C21</f>
        <v>15408.6133</v>
      </c>
      <c r="I21" s="52" t="s">
        <v>26</v>
      </c>
      <c r="J21" s="99">
        <f>3.77*1787.7</f>
        <v>6739.629</v>
      </c>
    </row>
    <row r="22" spans="1:10" ht="12.75">
      <c r="A22" s="137"/>
      <c r="B22" s="72"/>
      <c r="C22" s="46"/>
      <c r="D22" s="47"/>
      <c r="E22" s="73"/>
      <c r="F22" s="74"/>
      <c r="G22" s="73"/>
      <c r="H22" s="103"/>
      <c r="I22" s="3" t="s">
        <v>44</v>
      </c>
      <c r="J22" s="93">
        <v>13</v>
      </c>
    </row>
    <row r="23" spans="1:10" ht="12.75">
      <c r="A23" s="137"/>
      <c r="B23" s="72"/>
      <c r="C23" s="46"/>
      <c r="D23" s="47"/>
      <c r="E23" s="73"/>
      <c r="F23" s="74"/>
      <c r="G23" s="73"/>
      <c r="H23" s="103"/>
      <c r="I23" s="105" t="s">
        <v>42</v>
      </c>
      <c r="J23" s="37">
        <v>572.5</v>
      </c>
    </row>
    <row r="24" spans="1:10" ht="12.75" customHeight="1" thickBot="1">
      <c r="A24" s="137"/>
      <c r="B24" s="72"/>
      <c r="C24" s="46"/>
      <c r="D24" s="47"/>
      <c r="E24" s="73"/>
      <c r="F24" s="74"/>
      <c r="G24" s="73"/>
      <c r="H24" s="103"/>
      <c r="I24" s="114" t="s">
        <v>30</v>
      </c>
      <c r="J24" s="37">
        <v>776</v>
      </c>
    </row>
    <row r="25" spans="1:10" ht="13.5" thickBot="1">
      <c r="A25" s="136" t="s">
        <v>14</v>
      </c>
      <c r="B25" s="20">
        <f>17.310013*1787.7</f>
        <v>30945.110240100003</v>
      </c>
      <c r="C25" s="6">
        <f>E25-B25</f>
        <v>-505.60024010000416</v>
      </c>
      <c r="D25" s="21"/>
      <c r="E25" s="22">
        <v>30439.51</v>
      </c>
      <c r="F25" s="59">
        <f>B25*1</f>
        <v>30945.110240100003</v>
      </c>
      <c r="G25" s="59">
        <f>(2.141+3.94+0.33+3.66)*1787.7</f>
        <v>18003.9267</v>
      </c>
      <c r="H25" s="68">
        <f>F25-G25+C25</f>
        <v>12435.583299999998</v>
      </c>
      <c r="I25" s="51" t="s">
        <v>26</v>
      </c>
      <c r="J25" s="99">
        <f>3.77*1787.7</f>
        <v>6739.629</v>
      </c>
    </row>
    <row r="26" spans="1:10" ht="12.75">
      <c r="A26" s="137"/>
      <c r="B26" s="72"/>
      <c r="C26" s="46"/>
      <c r="D26" s="47"/>
      <c r="E26" s="73"/>
      <c r="F26" s="74"/>
      <c r="G26" s="73"/>
      <c r="H26" s="103"/>
      <c r="I26" s="4" t="s">
        <v>45</v>
      </c>
      <c r="J26" s="37">
        <v>315</v>
      </c>
    </row>
    <row r="27" spans="1:10" ht="12.75">
      <c r="A27" s="137"/>
      <c r="B27" s="72"/>
      <c r="C27" s="46"/>
      <c r="D27" s="47"/>
      <c r="E27" s="73"/>
      <c r="F27" s="74"/>
      <c r="G27" s="73"/>
      <c r="H27" s="103"/>
      <c r="I27" s="105" t="s">
        <v>42</v>
      </c>
      <c r="J27" s="37">
        <v>572.5</v>
      </c>
    </row>
    <row r="28" spans="1:10" ht="13.5" thickBot="1">
      <c r="A28" s="137"/>
      <c r="B28" s="72"/>
      <c r="C28" s="46"/>
      <c r="D28" s="47"/>
      <c r="E28" s="73"/>
      <c r="F28" s="74"/>
      <c r="G28" s="73"/>
      <c r="H28" s="103"/>
      <c r="I28" s="110" t="s">
        <v>28</v>
      </c>
      <c r="J28" s="37">
        <v>1963</v>
      </c>
    </row>
    <row r="29" spans="1:10" ht="13.5" thickBot="1">
      <c r="A29" s="136" t="s">
        <v>15</v>
      </c>
      <c r="B29" s="20">
        <f>17.310013*1787.7</f>
        <v>30945.110240100003</v>
      </c>
      <c r="C29" s="6">
        <f>E29-B29</f>
        <v>7822.739759899996</v>
      </c>
      <c r="D29" s="14"/>
      <c r="E29" s="22">
        <v>38767.85</v>
      </c>
      <c r="F29" s="59">
        <f>B29*1</f>
        <v>30945.110240100003</v>
      </c>
      <c r="G29" s="59">
        <f>(2.141+3.94+0.33+3.66)*1787.7</f>
        <v>18003.9267</v>
      </c>
      <c r="H29" s="68">
        <f>F29-G29+C29</f>
        <v>20763.9233</v>
      </c>
      <c r="I29" s="52" t="s">
        <v>26</v>
      </c>
      <c r="J29" s="99">
        <f>3.77*1787.7</f>
        <v>6739.629</v>
      </c>
    </row>
    <row r="30" spans="1:10" ht="24">
      <c r="A30" s="137"/>
      <c r="B30" s="42"/>
      <c r="C30" s="43"/>
      <c r="D30" s="44"/>
      <c r="E30" s="45"/>
      <c r="F30" s="57"/>
      <c r="G30" s="45"/>
      <c r="H30" s="61"/>
      <c r="I30" s="106" t="s">
        <v>46</v>
      </c>
      <c r="J30" s="37">
        <v>75</v>
      </c>
    </row>
    <row r="31" spans="1:10" ht="13.5" thickBot="1">
      <c r="A31" s="137"/>
      <c r="B31" s="72"/>
      <c r="C31" s="46"/>
      <c r="D31" s="47"/>
      <c r="E31" s="73"/>
      <c r="F31" s="74"/>
      <c r="G31" s="73"/>
      <c r="H31" s="63"/>
      <c r="I31" s="71" t="s">
        <v>27</v>
      </c>
      <c r="J31" s="10">
        <v>4105</v>
      </c>
    </row>
    <row r="32" spans="1:10" ht="13.5" thickBot="1">
      <c r="A32" s="136" t="s">
        <v>16</v>
      </c>
      <c r="B32" s="20">
        <f>17.310013*1787.7</f>
        <v>30945.110240100003</v>
      </c>
      <c r="C32" s="6">
        <f>E32-B32</f>
        <v>1563.0197598999985</v>
      </c>
      <c r="D32" s="14"/>
      <c r="E32" s="111">
        <v>32508.13</v>
      </c>
      <c r="F32" s="54">
        <f>B32*1</f>
        <v>30945.110240100003</v>
      </c>
      <c r="G32" s="59">
        <f>(2.141+3.94+0.33+3.66)*1787.7</f>
        <v>18003.9267</v>
      </c>
      <c r="H32" s="69">
        <f>F32-G32+C32</f>
        <v>14504.203300000001</v>
      </c>
      <c r="I32" s="52" t="s">
        <v>26</v>
      </c>
      <c r="J32" s="99">
        <f>3.77*1787.7</f>
        <v>6739.629</v>
      </c>
    </row>
    <row r="33" spans="1:10" ht="13.5" thickBot="1">
      <c r="A33" s="137"/>
      <c r="B33" s="42"/>
      <c r="C33" s="43"/>
      <c r="D33" s="44"/>
      <c r="E33" s="45"/>
      <c r="F33" s="57"/>
      <c r="G33" s="45"/>
      <c r="H33" s="102"/>
      <c r="I33" s="26" t="s">
        <v>47</v>
      </c>
      <c r="J33" s="37">
        <v>2990</v>
      </c>
    </row>
    <row r="34" spans="1:10" ht="13.5" thickBot="1">
      <c r="A34" s="136" t="s">
        <v>17</v>
      </c>
      <c r="B34" s="20">
        <f>17.310013*1787.7</f>
        <v>30945.110240100003</v>
      </c>
      <c r="C34" s="6">
        <f>E34-B34</f>
        <v>1100.7197598999992</v>
      </c>
      <c r="D34" s="21"/>
      <c r="E34" s="70">
        <v>32045.83</v>
      </c>
      <c r="F34" s="59">
        <f>B34*1</f>
        <v>30945.110240100003</v>
      </c>
      <c r="G34" s="59">
        <f>(2.141+3.94+0.33+3.66)*1787.7</f>
        <v>18003.9267</v>
      </c>
      <c r="H34" s="68">
        <f>F34-G34+C34</f>
        <v>14041.903300000002</v>
      </c>
      <c r="I34" s="52" t="s">
        <v>26</v>
      </c>
      <c r="J34" s="99">
        <f>3.77*1787.7</f>
        <v>6739.629</v>
      </c>
    </row>
    <row r="35" spans="1:10" ht="12.75">
      <c r="A35" s="137"/>
      <c r="B35" s="72"/>
      <c r="C35" s="115"/>
      <c r="D35" s="47"/>
      <c r="E35" s="116"/>
      <c r="F35" s="74"/>
      <c r="G35" s="73"/>
      <c r="H35" s="103"/>
      <c r="I35" s="18" t="s">
        <v>48</v>
      </c>
      <c r="J35" s="37">
        <v>13200</v>
      </c>
    </row>
    <row r="36" spans="1:10" ht="13.5" thickBot="1">
      <c r="A36" s="138"/>
      <c r="B36" s="95"/>
      <c r="C36" s="96"/>
      <c r="D36" s="48"/>
      <c r="E36" s="98"/>
      <c r="F36" s="97"/>
      <c r="G36" s="98"/>
      <c r="H36" s="117"/>
      <c r="I36" s="5" t="s">
        <v>49</v>
      </c>
      <c r="J36" s="108">
        <v>13</v>
      </c>
    </row>
    <row r="37" spans="1:10" ht="13.5" thickBot="1">
      <c r="A37" s="139" t="s">
        <v>18</v>
      </c>
      <c r="B37" s="20">
        <f>17.310013*1787.7</f>
        <v>30945.110240100003</v>
      </c>
      <c r="C37" s="6">
        <f>E37-B37</f>
        <v>1604.539759899999</v>
      </c>
      <c r="D37" s="14"/>
      <c r="E37" s="27">
        <v>32549.65</v>
      </c>
      <c r="F37" s="59">
        <f>B37*1</f>
        <v>30945.110240100003</v>
      </c>
      <c r="G37" s="59">
        <f>(2.141+3.94+0.33+3.66)*1787.7</f>
        <v>18003.9267</v>
      </c>
      <c r="H37" s="68">
        <f>F37-G37+C37</f>
        <v>14545.723300000001</v>
      </c>
      <c r="I37" s="52" t="s">
        <v>26</v>
      </c>
      <c r="J37" s="99">
        <f>3.77*1787.7</f>
        <v>6739.629</v>
      </c>
    </row>
    <row r="38" spans="1:10" ht="12.75">
      <c r="A38" s="137"/>
      <c r="B38" s="42"/>
      <c r="C38" s="43"/>
      <c r="D38" s="44"/>
      <c r="E38" s="49"/>
      <c r="F38" s="57"/>
      <c r="G38" s="45"/>
      <c r="H38" s="102"/>
      <c r="I38" s="8" t="s">
        <v>51</v>
      </c>
      <c r="J38" s="37">
        <v>0</v>
      </c>
    </row>
    <row r="39" spans="1:10" ht="12.75">
      <c r="A39" s="137"/>
      <c r="B39" s="72"/>
      <c r="C39" s="46"/>
      <c r="D39" s="47"/>
      <c r="E39" s="113"/>
      <c r="F39" s="74"/>
      <c r="G39" s="73"/>
      <c r="H39" s="103"/>
      <c r="I39" s="4" t="s">
        <v>52</v>
      </c>
      <c r="J39" s="37">
        <v>65</v>
      </c>
    </row>
    <row r="40" spans="1:10" ht="24">
      <c r="A40" s="137"/>
      <c r="B40" s="72"/>
      <c r="C40" s="46"/>
      <c r="D40" s="47"/>
      <c r="E40" s="113"/>
      <c r="F40" s="74"/>
      <c r="G40" s="73"/>
      <c r="H40" s="103"/>
      <c r="I40" s="18" t="s">
        <v>53</v>
      </c>
      <c r="J40" s="37">
        <v>411</v>
      </c>
    </row>
    <row r="41" spans="1:10" ht="13.5" thickBot="1">
      <c r="A41" s="138"/>
      <c r="B41" s="95"/>
      <c r="C41" s="96"/>
      <c r="D41" s="48"/>
      <c r="E41" s="64"/>
      <c r="F41" s="97"/>
      <c r="G41" s="98"/>
      <c r="H41" s="117"/>
      <c r="I41" s="119" t="s">
        <v>58</v>
      </c>
      <c r="J41" s="108">
        <v>20000</v>
      </c>
    </row>
    <row r="42" spans="1:10" ht="13.5" thickBot="1">
      <c r="A42" s="136" t="s">
        <v>19</v>
      </c>
      <c r="B42" s="20">
        <f>17.310013*1787.7</f>
        <v>30945.110240100003</v>
      </c>
      <c r="C42" s="6">
        <f>E42-B42</f>
        <v>3563.479759899994</v>
      </c>
      <c r="D42" s="14"/>
      <c r="E42" s="27">
        <v>34508.59</v>
      </c>
      <c r="F42" s="59">
        <f>B42*1</f>
        <v>30945.110240100003</v>
      </c>
      <c r="G42" s="59">
        <f>(2.141+3.94+0.33+3.66)*1787.7</f>
        <v>18003.9267</v>
      </c>
      <c r="H42" s="68">
        <f>F42-G42+C42</f>
        <v>16504.663299999997</v>
      </c>
      <c r="I42" s="52" t="s">
        <v>26</v>
      </c>
      <c r="J42" s="99">
        <f>3.77*1787.7</f>
        <v>6739.629</v>
      </c>
    </row>
    <row r="43" spans="1:10" ht="12.75">
      <c r="A43" s="137"/>
      <c r="B43" s="42"/>
      <c r="C43" s="43"/>
      <c r="D43" s="44"/>
      <c r="E43" s="49"/>
      <c r="F43" s="57"/>
      <c r="G43" s="45"/>
      <c r="H43" s="102"/>
      <c r="I43" s="71" t="s">
        <v>54</v>
      </c>
      <c r="J43" s="37">
        <v>748</v>
      </c>
    </row>
    <row r="44" spans="1:10" ht="24">
      <c r="A44" s="137"/>
      <c r="B44" s="72"/>
      <c r="C44" s="46"/>
      <c r="D44" s="47"/>
      <c r="E44" s="113"/>
      <c r="F44" s="74"/>
      <c r="G44" s="73"/>
      <c r="H44" s="103"/>
      <c r="I44" s="71" t="s">
        <v>55</v>
      </c>
      <c r="J44" s="37">
        <v>1497</v>
      </c>
    </row>
    <row r="45" spans="1:10" ht="12.75">
      <c r="A45" s="137"/>
      <c r="B45" s="72"/>
      <c r="C45" s="46"/>
      <c r="D45" s="47"/>
      <c r="E45" s="113"/>
      <c r="F45" s="74"/>
      <c r="G45" s="73"/>
      <c r="H45" s="103"/>
      <c r="I45" s="106" t="s">
        <v>56</v>
      </c>
      <c r="J45" s="37">
        <v>1443</v>
      </c>
    </row>
    <row r="46" spans="1:10" ht="24">
      <c r="A46" s="137"/>
      <c r="B46" s="72"/>
      <c r="C46" s="46"/>
      <c r="D46" s="47"/>
      <c r="E46" s="113"/>
      <c r="F46" s="74"/>
      <c r="G46" s="73"/>
      <c r="H46" s="103"/>
      <c r="I46" s="106" t="s">
        <v>57</v>
      </c>
      <c r="J46" s="37">
        <v>1945</v>
      </c>
    </row>
    <row r="47" spans="1:10" ht="24">
      <c r="A47" s="137"/>
      <c r="B47" s="72"/>
      <c r="C47" s="46"/>
      <c r="D47" s="47"/>
      <c r="E47" s="113"/>
      <c r="F47" s="74"/>
      <c r="G47" s="73"/>
      <c r="H47" s="103"/>
      <c r="I47" s="106" t="s">
        <v>64</v>
      </c>
      <c r="J47" s="37">
        <v>923</v>
      </c>
    </row>
    <row r="48" spans="1:10" ht="12.75">
      <c r="A48" s="137"/>
      <c r="B48" s="72"/>
      <c r="C48" s="46"/>
      <c r="D48" s="47"/>
      <c r="E48" s="113"/>
      <c r="F48" s="74"/>
      <c r="G48" s="73"/>
      <c r="H48" s="103"/>
      <c r="I48" s="4" t="s">
        <v>59</v>
      </c>
      <c r="J48" s="37">
        <v>13</v>
      </c>
    </row>
    <row r="49" spans="1:10" ht="13.5" thickBot="1">
      <c r="A49" s="137"/>
      <c r="B49" s="72"/>
      <c r="C49" s="46"/>
      <c r="D49" s="47"/>
      <c r="E49" s="113"/>
      <c r="F49" s="74"/>
      <c r="G49" s="73"/>
      <c r="H49" s="103"/>
      <c r="I49" s="18" t="s">
        <v>60</v>
      </c>
      <c r="J49" s="37">
        <v>190</v>
      </c>
    </row>
    <row r="50" spans="1:10" ht="13.5" thickBot="1">
      <c r="A50" s="136" t="s">
        <v>20</v>
      </c>
      <c r="B50" s="20">
        <f>17.310013*1787.7-12.12</f>
        <v>30932.990240100004</v>
      </c>
      <c r="C50" s="6">
        <f>E50-B50</f>
        <v>6361.509759899996</v>
      </c>
      <c r="D50" s="21"/>
      <c r="E50" s="27">
        <v>37294.5</v>
      </c>
      <c r="F50" s="59">
        <f>B50*1</f>
        <v>30932.990240100004</v>
      </c>
      <c r="G50" s="59">
        <f>(2.141+3.94+0.33+3.66)*1787.7</f>
        <v>18003.9267</v>
      </c>
      <c r="H50" s="68">
        <f>F50-G50+C50</f>
        <v>19290.5733</v>
      </c>
      <c r="I50" s="52" t="s">
        <v>26</v>
      </c>
      <c r="J50" s="99">
        <f>3.77*1787.7</f>
        <v>6739.629</v>
      </c>
    </row>
    <row r="51" spans="1:10" ht="12.75">
      <c r="A51" s="137"/>
      <c r="B51" s="23"/>
      <c r="C51" s="7"/>
      <c r="D51" s="19"/>
      <c r="E51" s="30"/>
      <c r="F51" s="62"/>
      <c r="G51" s="24"/>
      <c r="H51" s="103"/>
      <c r="I51" s="105" t="s">
        <v>61</v>
      </c>
      <c r="J51" s="118">
        <v>1046</v>
      </c>
    </row>
    <row r="52" spans="1:10" ht="12.75">
      <c r="A52" s="137"/>
      <c r="B52" s="23"/>
      <c r="C52" s="7"/>
      <c r="D52" s="19"/>
      <c r="E52" s="30"/>
      <c r="F52" s="62"/>
      <c r="G52" s="24"/>
      <c r="H52" s="103"/>
      <c r="I52" s="105" t="s">
        <v>63</v>
      </c>
      <c r="J52" s="118">
        <v>11</v>
      </c>
    </row>
    <row r="53" spans="1:10" ht="24">
      <c r="A53" s="137"/>
      <c r="B53" s="23"/>
      <c r="C53" s="7"/>
      <c r="D53" s="19"/>
      <c r="E53" s="30"/>
      <c r="F53" s="62"/>
      <c r="G53" s="24"/>
      <c r="H53" s="103"/>
      <c r="I53" s="105" t="s">
        <v>62</v>
      </c>
      <c r="J53" s="118">
        <v>4469</v>
      </c>
    </row>
    <row r="54" spans="1:10" ht="24">
      <c r="A54" s="137"/>
      <c r="B54" s="72"/>
      <c r="C54" s="46"/>
      <c r="D54" s="47"/>
      <c r="E54" s="113"/>
      <c r="F54" s="74"/>
      <c r="G54" s="73"/>
      <c r="H54" s="63"/>
      <c r="I54" s="105" t="s">
        <v>38</v>
      </c>
      <c r="J54" s="37">
        <v>150</v>
      </c>
    </row>
    <row r="55" spans="1:10" ht="24.75" thickBot="1">
      <c r="A55" s="137"/>
      <c r="B55" s="95"/>
      <c r="C55" s="96"/>
      <c r="D55" s="48"/>
      <c r="E55" s="64"/>
      <c r="F55" s="97"/>
      <c r="G55" s="98"/>
      <c r="H55" s="64"/>
      <c r="I55" s="114" t="s">
        <v>65</v>
      </c>
      <c r="J55" s="76">
        <v>1264</v>
      </c>
    </row>
    <row r="56" spans="1:10" ht="12.75">
      <c r="A56" s="1" t="s">
        <v>21</v>
      </c>
      <c r="B56" s="101">
        <f>SUM(B7:B50)</f>
        <v>371329.20288120006</v>
      </c>
      <c r="C56" s="50">
        <f>SUM(C7:C50)</f>
        <v>6848.307118799963</v>
      </c>
      <c r="D56" s="31"/>
      <c r="E56" s="32">
        <f>SUM(E7:E55)</f>
        <v>378177.51</v>
      </c>
      <c r="F56" s="65">
        <f>SUM(F7:F50)</f>
        <v>371329.20288120006</v>
      </c>
      <c r="G56" s="65">
        <f>SUM(G7:G50)</f>
        <v>216047.12040000004</v>
      </c>
      <c r="H56" s="66">
        <f>SUM(H7:H50)</f>
        <v>162130.3896</v>
      </c>
      <c r="I56" s="79"/>
      <c r="J56" s="80"/>
    </row>
    <row r="57" spans="1:10" ht="13.5" thickBot="1">
      <c r="A57" s="81"/>
      <c r="B57" s="82"/>
      <c r="C57" s="83"/>
      <c r="D57" s="83"/>
      <c r="E57" s="84"/>
      <c r="F57" s="85"/>
      <c r="G57" s="85"/>
      <c r="H57" s="85"/>
      <c r="I57" s="34" t="s">
        <v>22</v>
      </c>
      <c r="J57" s="35">
        <f>SUM(J7:J55)</f>
        <v>146533.248</v>
      </c>
    </row>
    <row r="58" spans="1:10" ht="13.5" thickBot="1">
      <c r="A58" s="86"/>
      <c r="B58" s="87"/>
      <c r="C58" s="88"/>
      <c r="D58" s="88"/>
      <c r="E58" s="89"/>
      <c r="F58" s="140"/>
      <c r="G58" s="141"/>
      <c r="H58" s="141"/>
      <c r="I58" s="142"/>
      <c r="J58" s="90"/>
    </row>
    <row r="59" spans="1:10" ht="13.5" thickBot="1">
      <c r="A59" s="91"/>
      <c r="B59" s="91"/>
      <c r="C59" s="91"/>
      <c r="D59" s="91"/>
      <c r="E59" s="91"/>
      <c r="F59" s="91"/>
      <c r="G59" s="91"/>
      <c r="H59" s="91"/>
      <c r="I59" s="36" t="s">
        <v>34</v>
      </c>
      <c r="J59" s="38">
        <f>H56+J6-J57</f>
        <v>-326101.8584</v>
      </c>
    </row>
    <row r="60" spans="1:10" ht="12.7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2" ht="12.75">
      <c r="A62" t="s">
        <v>50</v>
      </c>
    </row>
    <row r="76" spans="1:10" ht="15.75">
      <c r="A76" s="151" t="s">
        <v>66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6.5" thickBot="1">
      <c r="A77" s="152" t="s">
        <v>24</v>
      </c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0" ht="15.75" customHeight="1" thickBot="1">
      <c r="A78" s="165"/>
      <c r="B78" s="171" t="s">
        <v>23</v>
      </c>
      <c r="C78" s="172"/>
      <c r="D78" s="172"/>
      <c r="E78" s="173"/>
      <c r="F78" s="171" t="s">
        <v>25</v>
      </c>
      <c r="G78" s="172"/>
      <c r="H78" s="172"/>
      <c r="I78" s="172"/>
      <c r="J78" s="173"/>
    </row>
    <row r="79" spans="1:10" ht="13.5" thickBot="1">
      <c r="A79" s="166"/>
      <c r="B79" s="139" t="s">
        <v>0</v>
      </c>
      <c r="C79" s="169" t="s">
        <v>29</v>
      </c>
      <c r="D79" s="139" t="s">
        <v>1</v>
      </c>
      <c r="E79" s="139" t="s">
        <v>2</v>
      </c>
      <c r="F79" s="139" t="s">
        <v>3</v>
      </c>
      <c r="G79" s="139" t="s">
        <v>4</v>
      </c>
      <c r="H79" s="139" t="s">
        <v>5</v>
      </c>
      <c r="I79" s="163" t="s">
        <v>6</v>
      </c>
      <c r="J79" s="164"/>
    </row>
    <row r="80" spans="1:10" ht="35.25" customHeight="1" thickBot="1">
      <c r="A80" s="167"/>
      <c r="B80" s="168"/>
      <c r="C80" s="170"/>
      <c r="D80" s="168"/>
      <c r="E80" s="168"/>
      <c r="F80" s="162"/>
      <c r="G80" s="162"/>
      <c r="H80" s="137"/>
      <c r="I80" s="2" t="s">
        <v>7</v>
      </c>
      <c r="J80" s="2" t="s">
        <v>8</v>
      </c>
    </row>
    <row r="81" spans="1:10" s="187" customFormat="1" ht="13.5" thickBot="1">
      <c r="A81" s="181" t="s">
        <v>67</v>
      </c>
      <c r="B81" s="182"/>
      <c r="C81" s="183"/>
      <c r="D81" s="183"/>
      <c r="E81" s="184"/>
      <c r="F81" s="185"/>
      <c r="G81" s="186"/>
      <c r="H81" s="186"/>
      <c r="I81" s="179" t="s">
        <v>68</v>
      </c>
      <c r="J81" s="180">
        <f>J59</f>
        <v>-326101.8584</v>
      </c>
    </row>
    <row r="82" spans="1:10" ht="13.5" thickBot="1">
      <c r="A82" s="139" t="s">
        <v>9</v>
      </c>
      <c r="B82" s="20">
        <f>17.31*1787+0.02</f>
        <v>30932.989999999998</v>
      </c>
      <c r="C82" s="27">
        <f>E82-B82</f>
        <v>-4198.129999999997</v>
      </c>
      <c r="D82" s="14"/>
      <c r="E82" s="15">
        <v>26734.86</v>
      </c>
      <c r="F82" s="58">
        <f>B82*1</f>
        <v>30932.989999999998</v>
      </c>
      <c r="G82" s="59">
        <f>(2.141+3.94+0.33+3.66)*1787</f>
        <v>17996.877</v>
      </c>
      <c r="H82" s="67">
        <f>F82-G82+C82</f>
        <v>8737.983</v>
      </c>
      <c r="I82" s="52" t="s">
        <v>26</v>
      </c>
      <c r="J82" s="99">
        <f>3.77*1787</f>
        <v>6736.99</v>
      </c>
    </row>
    <row r="83" spans="1:10" ht="24">
      <c r="A83" s="137"/>
      <c r="B83" s="42"/>
      <c r="C83" s="43"/>
      <c r="D83" s="44"/>
      <c r="E83" s="45"/>
      <c r="F83" s="57"/>
      <c r="G83" s="45"/>
      <c r="H83" s="56"/>
      <c r="I83" s="71" t="s">
        <v>71</v>
      </c>
      <c r="J83" s="37">
        <v>536</v>
      </c>
    </row>
    <row r="84" spans="1:10" ht="13.5" thickBot="1">
      <c r="A84" s="137"/>
      <c r="B84" s="72"/>
      <c r="C84" s="46"/>
      <c r="D84" s="47"/>
      <c r="E84" s="73"/>
      <c r="F84" s="74"/>
      <c r="G84" s="73"/>
      <c r="H84" s="55"/>
      <c r="I84" s="107" t="s">
        <v>70</v>
      </c>
      <c r="J84" s="37">
        <v>1500</v>
      </c>
    </row>
    <row r="85" spans="1:10" ht="13.5" thickBot="1">
      <c r="A85" s="136" t="s">
        <v>10</v>
      </c>
      <c r="B85" s="20">
        <f>17.31*1787+0.02</f>
        <v>30932.989999999998</v>
      </c>
      <c r="C85" s="6">
        <f>E85-B85</f>
        <v>10387.57</v>
      </c>
      <c r="D85" s="21"/>
      <c r="E85" s="22">
        <v>41320.56</v>
      </c>
      <c r="F85" s="59">
        <f>B85*1</f>
        <v>30932.989999999998</v>
      </c>
      <c r="G85" s="59">
        <f>(2.141+3.94+0.33+3.66)*1787</f>
        <v>17996.877</v>
      </c>
      <c r="H85" s="68">
        <f>F85-G85+C85</f>
        <v>23323.682999999997</v>
      </c>
      <c r="I85" s="52" t="s">
        <v>26</v>
      </c>
      <c r="J85" s="99">
        <f>3.77*1787</f>
        <v>6736.99</v>
      </c>
    </row>
    <row r="86" spans="1:10" ht="12.75">
      <c r="A86" s="137"/>
      <c r="B86" s="72"/>
      <c r="C86" s="46"/>
      <c r="D86" s="47"/>
      <c r="E86" s="73"/>
      <c r="F86" s="57"/>
      <c r="G86" s="45"/>
      <c r="H86" s="61"/>
      <c r="I86" s="11" t="s">
        <v>72</v>
      </c>
      <c r="J86" s="93">
        <v>8400</v>
      </c>
    </row>
    <row r="87" spans="1:10" ht="24">
      <c r="A87" s="137"/>
      <c r="B87" s="72"/>
      <c r="C87" s="46"/>
      <c r="D87" s="47"/>
      <c r="E87" s="73"/>
      <c r="F87" s="74"/>
      <c r="G87" s="73"/>
      <c r="H87" s="63"/>
      <c r="I87" s="28" t="s">
        <v>73</v>
      </c>
      <c r="J87" s="37">
        <v>2267</v>
      </c>
    </row>
    <row r="88" spans="1:10" ht="24" customHeight="1" thickBot="1">
      <c r="A88" s="137"/>
      <c r="B88" s="72"/>
      <c r="C88" s="46"/>
      <c r="D88" s="47"/>
      <c r="E88" s="73"/>
      <c r="F88" s="74"/>
      <c r="G88" s="73"/>
      <c r="H88" s="63"/>
      <c r="I88" s="123" t="s">
        <v>100</v>
      </c>
      <c r="J88" s="37">
        <v>4386</v>
      </c>
    </row>
    <row r="89" spans="1:10" ht="13.5" thickBot="1">
      <c r="A89" s="136" t="s">
        <v>11</v>
      </c>
      <c r="B89" s="20">
        <f>17.31*1787+0.02</f>
        <v>30932.989999999998</v>
      </c>
      <c r="C89" s="6">
        <f>E89-B89</f>
        <v>-1084.869999999999</v>
      </c>
      <c r="D89" s="21"/>
      <c r="E89" s="22">
        <v>29848.12</v>
      </c>
      <c r="F89" s="59">
        <f>B89*1</f>
        <v>30932.989999999998</v>
      </c>
      <c r="G89" s="59">
        <f>(2.141+3.94+0.33+3.66)*1787</f>
        <v>17996.877</v>
      </c>
      <c r="H89" s="68">
        <f>F89-G89+C89</f>
        <v>11851.242999999999</v>
      </c>
      <c r="I89" s="52" t="s">
        <v>26</v>
      </c>
      <c r="J89" s="99">
        <f>3.77*1787</f>
        <v>6736.99</v>
      </c>
    </row>
    <row r="90" spans="1:10" ht="24">
      <c r="A90" s="137"/>
      <c r="B90" s="42"/>
      <c r="C90" s="43"/>
      <c r="D90" s="44"/>
      <c r="E90" s="45"/>
      <c r="F90" s="57"/>
      <c r="G90" s="45"/>
      <c r="H90" s="61"/>
      <c r="I90" s="105" t="s">
        <v>74</v>
      </c>
      <c r="J90" s="93">
        <v>300</v>
      </c>
    </row>
    <row r="91" spans="1:10" ht="24.75" thickBot="1">
      <c r="A91" s="137"/>
      <c r="B91" s="72"/>
      <c r="C91" s="46"/>
      <c r="D91" s="47"/>
      <c r="E91" s="73"/>
      <c r="F91" s="74"/>
      <c r="G91" s="73"/>
      <c r="H91" s="63"/>
      <c r="I91" s="107" t="s">
        <v>75</v>
      </c>
      <c r="J91" s="93">
        <v>2692</v>
      </c>
    </row>
    <row r="92" spans="1:10" ht="13.5" thickBot="1">
      <c r="A92" s="136" t="s">
        <v>12</v>
      </c>
      <c r="B92" s="20">
        <f>17.31*1787+0.02</f>
        <v>30932.989999999998</v>
      </c>
      <c r="C92" s="6">
        <f>E92-B92</f>
        <v>-368.5099999999984</v>
      </c>
      <c r="D92" s="21"/>
      <c r="E92" s="22">
        <v>30564.48</v>
      </c>
      <c r="F92" s="54">
        <f>B92*1</f>
        <v>30932.989999999998</v>
      </c>
      <c r="G92" s="59">
        <f>(2.141+3.94+0.33+3.66)*1787</f>
        <v>17996.877</v>
      </c>
      <c r="H92" s="69">
        <f>F92-G92+C92</f>
        <v>12567.603</v>
      </c>
      <c r="I92" s="51" t="s">
        <v>26</v>
      </c>
      <c r="J92" s="99">
        <f>3.77*1787</f>
        <v>6736.99</v>
      </c>
    </row>
    <row r="93" spans="1:10" ht="12.75">
      <c r="A93" s="137"/>
      <c r="B93" s="72"/>
      <c r="C93" s="46"/>
      <c r="D93" s="47"/>
      <c r="E93" s="73"/>
      <c r="F93" s="57"/>
      <c r="G93" s="45"/>
      <c r="H93" s="61"/>
      <c r="I93" s="3" t="s">
        <v>76</v>
      </c>
      <c r="J93" s="93">
        <v>15</v>
      </c>
    </row>
    <row r="94" spans="1:10" ht="13.5" thickBot="1">
      <c r="A94" s="137"/>
      <c r="B94" s="72"/>
      <c r="C94" s="46"/>
      <c r="D94" s="47"/>
      <c r="E94" s="73"/>
      <c r="F94" s="74"/>
      <c r="G94" s="73"/>
      <c r="H94" s="63"/>
      <c r="I94" s="105" t="s">
        <v>77</v>
      </c>
      <c r="J94" s="37">
        <v>3894</v>
      </c>
    </row>
    <row r="95" spans="1:10" ht="13.5" thickBot="1">
      <c r="A95" s="136" t="s">
        <v>13</v>
      </c>
      <c r="B95" s="20">
        <f>18.17*1787+0.02</f>
        <v>32469.810000000005</v>
      </c>
      <c r="C95" s="6">
        <f>E95-B95</f>
        <v>-3179.310000000005</v>
      </c>
      <c r="D95" s="21"/>
      <c r="E95" s="22">
        <v>29290.5</v>
      </c>
      <c r="F95" s="59">
        <f>B95*1</f>
        <v>32469.810000000005</v>
      </c>
      <c r="G95" s="59">
        <f>(2.141+3.94+0.33+3.66)*1787</f>
        <v>17996.877</v>
      </c>
      <c r="H95" s="68">
        <f>F95-G95+C95</f>
        <v>11293.623</v>
      </c>
      <c r="I95" s="52" t="s">
        <v>26</v>
      </c>
      <c r="J95" s="99">
        <f>3.77*1787</f>
        <v>6736.99</v>
      </c>
    </row>
    <row r="96" spans="1:10" ht="12.75">
      <c r="A96" s="137"/>
      <c r="B96" s="72"/>
      <c r="C96" s="46"/>
      <c r="D96" s="47"/>
      <c r="E96" s="73"/>
      <c r="F96" s="74"/>
      <c r="G96" s="73"/>
      <c r="H96" s="63"/>
      <c r="I96" s="105" t="s">
        <v>78</v>
      </c>
      <c r="J96" s="93">
        <v>245</v>
      </c>
    </row>
    <row r="97" spans="1:10" ht="24.75" thickBot="1">
      <c r="A97" s="137"/>
      <c r="B97" s="72"/>
      <c r="C97" s="46"/>
      <c r="D97" s="47"/>
      <c r="E97" s="73"/>
      <c r="F97" s="74"/>
      <c r="G97" s="73"/>
      <c r="H97" s="63"/>
      <c r="I97" s="114" t="s">
        <v>79</v>
      </c>
      <c r="J97" s="37">
        <v>450</v>
      </c>
    </row>
    <row r="98" spans="1:10" ht="13.5" thickBot="1">
      <c r="A98" s="136" t="s">
        <v>14</v>
      </c>
      <c r="B98" s="20">
        <f>18.17*1787+0.02</f>
        <v>32469.810000000005</v>
      </c>
      <c r="C98" s="6">
        <f>E98-B98</f>
        <v>-3050.770000000004</v>
      </c>
      <c r="D98" s="21"/>
      <c r="E98" s="22">
        <v>29419.04</v>
      </c>
      <c r="F98" s="59">
        <f>B98*1</f>
        <v>32469.810000000005</v>
      </c>
      <c r="G98" s="59">
        <f>(2.141+3.94+0.33+3.66)*1787</f>
        <v>17996.877</v>
      </c>
      <c r="H98" s="68">
        <f>F98-G98+C98</f>
        <v>11422.163</v>
      </c>
      <c r="I98" s="51" t="s">
        <v>26</v>
      </c>
      <c r="J98" s="99">
        <f>3.77*1787</f>
        <v>6736.99</v>
      </c>
    </row>
    <row r="99" spans="1:10" ht="24">
      <c r="A99" s="137"/>
      <c r="B99" s="72"/>
      <c r="C99" s="46"/>
      <c r="D99" s="47"/>
      <c r="E99" s="73"/>
      <c r="F99" s="74"/>
      <c r="G99" s="73"/>
      <c r="H99" s="63"/>
      <c r="I99" s="71" t="s">
        <v>38</v>
      </c>
      <c r="J99" s="37">
        <v>150</v>
      </c>
    </row>
    <row r="100" spans="1:10" ht="72.75" thickBot="1">
      <c r="A100" s="137"/>
      <c r="B100" s="72"/>
      <c r="C100" s="46"/>
      <c r="D100" s="47"/>
      <c r="E100" s="73"/>
      <c r="F100" s="74"/>
      <c r="G100" s="73"/>
      <c r="H100" s="63"/>
      <c r="I100" s="105" t="s">
        <v>80</v>
      </c>
      <c r="J100" s="37">
        <v>16506.6</v>
      </c>
    </row>
    <row r="101" spans="1:10" ht="13.5" thickBot="1">
      <c r="A101" s="136" t="s">
        <v>15</v>
      </c>
      <c r="B101" s="13">
        <f>18.17*1787+0.02</f>
        <v>32469.810000000005</v>
      </c>
      <c r="C101" s="100">
        <f>E101-B101</f>
        <v>-3254.1200000000063</v>
      </c>
      <c r="D101" s="14"/>
      <c r="E101" s="125">
        <v>29215.69</v>
      </c>
      <c r="F101" s="54">
        <f>B101*1</f>
        <v>32469.810000000005</v>
      </c>
      <c r="G101" s="59">
        <f>(2.141+3.94+0.33+3.66)*1787</f>
        <v>17996.877</v>
      </c>
      <c r="H101" s="69">
        <f>F101-G101+C101</f>
        <v>11218.812999999998</v>
      </c>
      <c r="I101" s="52" t="s">
        <v>26</v>
      </c>
      <c r="J101" s="99">
        <f>3.77*1787</f>
        <v>6736.99</v>
      </c>
    </row>
    <row r="102" spans="1:10" ht="36">
      <c r="A102" s="137"/>
      <c r="B102" s="16"/>
      <c r="C102" s="124"/>
      <c r="D102" s="17"/>
      <c r="E102" s="29"/>
      <c r="F102" s="60"/>
      <c r="G102" s="45"/>
      <c r="H102" s="61"/>
      <c r="I102" s="105" t="s">
        <v>81</v>
      </c>
      <c r="J102" s="118">
        <v>1296</v>
      </c>
    </row>
    <row r="103" spans="1:10" ht="12.75">
      <c r="A103" s="137"/>
      <c r="B103" s="72"/>
      <c r="C103" s="46"/>
      <c r="D103" s="47"/>
      <c r="E103" s="113"/>
      <c r="F103" s="74"/>
      <c r="G103" s="73"/>
      <c r="H103" s="63"/>
      <c r="I103" s="75" t="s">
        <v>28</v>
      </c>
      <c r="J103" s="37">
        <v>2110</v>
      </c>
    </row>
    <row r="104" spans="1:10" ht="13.5" thickBot="1">
      <c r="A104" s="138"/>
      <c r="B104" s="95"/>
      <c r="C104" s="96"/>
      <c r="D104" s="48"/>
      <c r="E104" s="64"/>
      <c r="F104" s="97"/>
      <c r="G104" s="98"/>
      <c r="H104" s="109"/>
      <c r="I104" s="40" t="s">
        <v>27</v>
      </c>
      <c r="J104" s="12">
        <v>4105</v>
      </c>
    </row>
    <row r="105" spans="1:10" ht="13.5" thickBot="1">
      <c r="A105" s="136" t="s">
        <v>16</v>
      </c>
      <c r="B105" s="13">
        <f>18.17*1787+0.02</f>
        <v>32469.810000000005</v>
      </c>
      <c r="C105" s="100">
        <f>E105-B105</f>
        <v>-159.3900000000067</v>
      </c>
      <c r="D105" s="14"/>
      <c r="E105" s="126">
        <v>32310.42</v>
      </c>
      <c r="F105" s="54">
        <f>B105*1</f>
        <v>32469.810000000005</v>
      </c>
      <c r="G105" s="59">
        <f>(2.141+3.94+0.33+3.66)*1787</f>
        <v>17996.877</v>
      </c>
      <c r="H105" s="69">
        <f>F105-G105+C105</f>
        <v>14313.542999999998</v>
      </c>
      <c r="I105" s="52" t="s">
        <v>26</v>
      </c>
      <c r="J105" s="99">
        <f>3.77*1787</f>
        <v>6736.99</v>
      </c>
    </row>
    <row r="106" spans="1:10" ht="24.75" customHeight="1">
      <c r="A106" s="137"/>
      <c r="B106" s="16"/>
      <c r="C106" s="124"/>
      <c r="D106" s="17"/>
      <c r="E106" s="127"/>
      <c r="F106" s="60"/>
      <c r="G106" s="45"/>
      <c r="H106" s="61"/>
      <c r="I106" s="25" t="s">
        <v>82</v>
      </c>
      <c r="J106" s="118">
        <v>120</v>
      </c>
    </row>
    <row r="107" spans="1:10" ht="24.75" thickBot="1">
      <c r="A107" s="138"/>
      <c r="B107" s="95"/>
      <c r="C107" s="96"/>
      <c r="D107" s="48"/>
      <c r="E107" s="64"/>
      <c r="F107" s="97"/>
      <c r="G107" s="98"/>
      <c r="H107" s="109"/>
      <c r="I107" s="130" t="s">
        <v>83</v>
      </c>
      <c r="J107" s="108">
        <v>446</v>
      </c>
    </row>
    <row r="108" spans="1:10" ht="13.5" thickBot="1">
      <c r="A108" s="136" t="s">
        <v>17</v>
      </c>
      <c r="B108" s="20">
        <f>18.17*1787+0.02</f>
        <v>32469.810000000005</v>
      </c>
      <c r="C108" s="6">
        <f>E108-B108</f>
        <v>-577.940000000006</v>
      </c>
      <c r="D108" s="21"/>
      <c r="E108" s="70">
        <v>31891.87</v>
      </c>
      <c r="F108" s="59">
        <f>B108*1</f>
        <v>32469.810000000005</v>
      </c>
      <c r="G108" s="59">
        <f>(2.141+3.94+0.33+3.66)*1787</f>
        <v>17996.877</v>
      </c>
      <c r="H108" s="68">
        <f>F108-G108+C108</f>
        <v>13894.992999999999</v>
      </c>
      <c r="I108" s="52" t="s">
        <v>26</v>
      </c>
      <c r="J108" s="99">
        <f>3.77*1787</f>
        <v>6736.99</v>
      </c>
    </row>
    <row r="109" spans="1:10" ht="24">
      <c r="A109" s="137"/>
      <c r="B109" s="72"/>
      <c r="C109" s="115"/>
      <c r="D109" s="47"/>
      <c r="E109" s="116"/>
      <c r="F109" s="74"/>
      <c r="G109" s="73"/>
      <c r="H109" s="63"/>
      <c r="I109" s="71" t="s">
        <v>84</v>
      </c>
      <c r="J109" s="37">
        <v>750</v>
      </c>
    </row>
    <row r="110" spans="1:10" ht="15" customHeight="1" thickBot="1">
      <c r="A110" s="138"/>
      <c r="B110" s="95"/>
      <c r="C110" s="96"/>
      <c r="D110" s="48"/>
      <c r="E110" s="98"/>
      <c r="F110" s="97"/>
      <c r="G110" s="104"/>
      <c r="H110" s="117"/>
      <c r="I110" s="26" t="s">
        <v>85</v>
      </c>
      <c r="J110" s="108">
        <v>504</v>
      </c>
    </row>
    <row r="111" spans="1:10" ht="13.5" thickBot="1">
      <c r="A111" s="139" t="s">
        <v>18</v>
      </c>
      <c r="B111" s="20">
        <f>18.17*1788.4+0.02</f>
        <v>32495.248000000007</v>
      </c>
      <c r="C111" s="6">
        <f>E111-B111</f>
        <v>2894.4319999999934</v>
      </c>
      <c r="D111" s="14"/>
      <c r="E111" s="27">
        <v>35389.68</v>
      </c>
      <c r="F111" s="59">
        <f>B111*1</f>
        <v>32495.248000000007</v>
      </c>
      <c r="G111" s="59">
        <f>(2.141+3.94+0.33+3.66)*1788.4</f>
        <v>18010.9764</v>
      </c>
      <c r="H111" s="68">
        <f>F111-G111+C111</f>
        <v>17378.7036</v>
      </c>
      <c r="I111" s="52" t="s">
        <v>26</v>
      </c>
      <c r="J111" s="99">
        <f>3.77*1788.4</f>
        <v>6742.268</v>
      </c>
    </row>
    <row r="112" spans="1:10" ht="24">
      <c r="A112" s="137"/>
      <c r="B112" s="42"/>
      <c r="C112" s="43"/>
      <c r="D112" s="44"/>
      <c r="E112" s="49"/>
      <c r="F112" s="57"/>
      <c r="G112" s="45"/>
      <c r="H112" s="61"/>
      <c r="I112" s="105" t="s">
        <v>87</v>
      </c>
      <c r="J112" s="37">
        <v>870</v>
      </c>
    </row>
    <row r="113" spans="1:10" ht="24">
      <c r="A113" s="137"/>
      <c r="B113" s="72"/>
      <c r="C113" s="46"/>
      <c r="D113" s="47"/>
      <c r="E113" s="113"/>
      <c r="F113" s="74"/>
      <c r="G113" s="73"/>
      <c r="H113" s="63"/>
      <c r="I113" s="71" t="s">
        <v>79</v>
      </c>
      <c r="J113" s="37">
        <v>450</v>
      </c>
    </row>
    <row r="114" spans="1:10" ht="24">
      <c r="A114" s="137"/>
      <c r="B114" s="72"/>
      <c r="C114" s="46"/>
      <c r="D114" s="47"/>
      <c r="E114" s="113"/>
      <c r="F114" s="74"/>
      <c r="G114" s="73"/>
      <c r="H114" s="63"/>
      <c r="I114" s="128" t="s">
        <v>86</v>
      </c>
      <c r="J114" s="76">
        <v>675</v>
      </c>
    </row>
    <row r="115" spans="1:10" ht="12.75">
      <c r="A115" s="137"/>
      <c r="B115" s="72"/>
      <c r="C115" s="46"/>
      <c r="D115" s="47"/>
      <c r="E115" s="113"/>
      <c r="F115" s="74"/>
      <c r="G115" s="73"/>
      <c r="H115" s="63"/>
      <c r="I115" s="71" t="s">
        <v>88</v>
      </c>
      <c r="J115" s="37">
        <v>1750</v>
      </c>
    </row>
    <row r="116" spans="1:10" ht="13.5" thickBot="1">
      <c r="A116" s="138"/>
      <c r="B116" s="95"/>
      <c r="C116" s="96"/>
      <c r="D116" s="48"/>
      <c r="E116" s="64"/>
      <c r="F116" s="97"/>
      <c r="G116" s="98"/>
      <c r="H116" s="109"/>
      <c r="I116" s="71" t="s">
        <v>101</v>
      </c>
      <c r="J116" s="108">
        <v>900.25</v>
      </c>
    </row>
    <row r="117" spans="1:10" ht="13.5" thickBot="1">
      <c r="A117" s="136" t="s">
        <v>19</v>
      </c>
      <c r="B117" s="20">
        <f>18.17*1788.4+0.02</f>
        <v>32495.248000000007</v>
      </c>
      <c r="C117" s="6">
        <f>E117-B117</f>
        <v>-3150.0980000000054</v>
      </c>
      <c r="D117" s="14"/>
      <c r="E117" s="27">
        <v>29345.15</v>
      </c>
      <c r="F117" s="59">
        <f>B117*1</f>
        <v>32495.248000000007</v>
      </c>
      <c r="G117" s="59">
        <f>(2.141+3.94+0.33+3.66)*1788.4</f>
        <v>18010.9764</v>
      </c>
      <c r="H117" s="68">
        <f>F117-G117+C117</f>
        <v>11334.173600000002</v>
      </c>
      <c r="I117" s="52" t="s">
        <v>26</v>
      </c>
      <c r="J117" s="99">
        <f>3.77*1788.4</f>
        <v>6742.268</v>
      </c>
    </row>
    <row r="118" spans="1:10" ht="24">
      <c r="A118" s="137"/>
      <c r="B118" s="42"/>
      <c r="C118" s="43"/>
      <c r="D118" s="44"/>
      <c r="E118" s="49"/>
      <c r="F118" s="57"/>
      <c r="G118" s="45"/>
      <c r="H118" s="61"/>
      <c r="I118" s="71" t="s">
        <v>89</v>
      </c>
      <c r="J118" s="37">
        <v>1500</v>
      </c>
    </row>
    <row r="119" spans="1:10" ht="12.75">
      <c r="A119" s="137"/>
      <c r="B119" s="72"/>
      <c r="C119" s="46"/>
      <c r="D119" s="47"/>
      <c r="E119" s="113"/>
      <c r="F119" s="74"/>
      <c r="G119" s="73"/>
      <c r="H119" s="63"/>
      <c r="I119" s="105" t="s">
        <v>90</v>
      </c>
      <c r="J119" s="37">
        <v>15</v>
      </c>
    </row>
    <row r="120" spans="1:10" ht="24">
      <c r="A120" s="137"/>
      <c r="B120" s="72"/>
      <c r="C120" s="46"/>
      <c r="D120" s="47"/>
      <c r="E120" s="113"/>
      <c r="F120" s="74"/>
      <c r="G120" s="73"/>
      <c r="H120" s="63"/>
      <c r="I120" s="71" t="s">
        <v>91</v>
      </c>
      <c r="J120" s="37">
        <v>125</v>
      </c>
    </row>
    <row r="121" spans="1:10" ht="24">
      <c r="A121" s="137"/>
      <c r="B121" s="72"/>
      <c r="C121" s="46"/>
      <c r="D121" s="47"/>
      <c r="E121" s="113"/>
      <c r="F121" s="74"/>
      <c r="G121" s="73"/>
      <c r="H121" s="63"/>
      <c r="I121" s="28" t="s">
        <v>92</v>
      </c>
      <c r="J121" s="37">
        <v>833</v>
      </c>
    </row>
    <row r="122" spans="1:10" ht="24">
      <c r="A122" s="137"/>
      <c r="B122" s="72"/>
      <c r="C122" s="46"/>
      <c r="D122" s="47"/>
      <c r="E122" s="113"/>
      <c r="F122" s="74"/>
      <c r="G122" s="73"/>
      <c r="H122" s="63"/>
      <c r="I122" s="71" t="s">
        <v>93</v>
      </c>
      <c r="J122" s="37">
        <v>1500</v>
      </c>
    </row>
    <row r="123" spans="1:10" ht="24">
      <c r="A123" s="137"/>
      <c r="B123" s="72"/>
      <c r="C123" s="46"/>
      <c r="D123" s="47"/>
      <c r="E123" s="113"/>
      <c r="F123" s="74"/>
      <c r="G123" s="73"/>
      <c r="H123" s="63"/>
      <c r="I123" s="105" t="s">
        <v>94</v>
      </c>
      <c r="J123" s="37">
        <v>1297</v>
      </c>
    </row>
    <row r="124" spans="1:10" ht="13.5" thickBot="1">
      <c r="A124" s="137"/>
      <c r="B124" s="72"/>
      <c r="C124" s="46"/>
      <c r="D124" s="47"/>
      <c r="E124" s="113"/>
      <c r="F124" s="74"/>
      <c r="G124" s="73"/>
      <c r="H124" s="63"/>
      <c r="I124" s="11" t="s">
        <v>95</v>
      </c>
      <c r="J124" s="37">
        <v>2400</v>
      </c>
    </row>
    <row r="125" spans="1:10" ht="13.5" thickBot="1">
      <c r="A125" s="136" t="s">
        <v>20</v>
      </c>
      <c r="B125" s="20">
        <f>18.17*1788.4+0.02</f>
        <v>32495.248000000007</v>
      </c>
      <c r="C125" s="6">
        <f>E125-B125</f>
        <v>7726.1919999999955</v>
      </c>
      <c r="D125" s="21"/>
      <c r="E125" s="27">
        <v>40221.44</v>
      </c>
      <c r="F125" s="59">
        <f>B125*1</f>
        <v>32495.248000000007</v>
      </c>
      <c r="G125" s="59">
        <f>(2.141+3.94+0.33+3.66)*1788.4</f>
        <v>18010.9764</v>
      </c>
      <c r="H125" s="68">
        <f>F125-G125+C125</f>
        <v>22210.463600000003</v>
      </c>
      <c r="I125" s="52" t="s">
        <v>26</v>
      </c>
      <c r="J125" s="99">
        <f>3.77*1788.4</f>
        <v>6742.268</v>
      </c>
    </row>
    <row r="126" spans="1:10" ht="12.75">
      <c r="A126" s="137"/>
      <c r="B126" s="42"/>
      <c r="C126" s="129"/>
      <c r="D126" s="44"/>
      <c r="E126" s="49"/>
      <c r="F126" s="57"/>
      <c r="G126" s="45"/>
      <c r="H126" s="61"/>
      <c r="I126" s="105" t="s">
        <v>96</v>
      </c>
      <c r="J126" s="118">
        <v>435</v>
      </c>
    </row>
    <row r="127" spans="1:10" ht="24">
      <c r="A127" s="137"/>
      <c r="B127" s="72"/>
      <c r="C127" s="115"/>
      <c r="D127" s="47"/>
      <c r="E127" s="113"/>
      <c r="F127" s="74"/>
      <c r="G127" s="73"/>
      <c r="H127" s="63"/>
      <c r="I127" s="28" t="s">
        <v>97</v>
      </c>
      <c r="J127" s="118">
        <v>3333</v>
      </c>
    </row>
    <row r="128" spans="1:10" ht="12.75">
      <c r="A128" s="137"/>
      <c r="B128" s="72"/>
      <c r="C128" s="115"/>
      <c r="D128" s="47"/>
      <c r="E128" s="113"/>
      <c r="F128" s="74"/>
      <c r="G128" s="73"/>
      <c r="H128" s="63"/>
      <c r="I128" s="105" t="s">
        <v>98</v>
      </c>
      <c r="J128" s="174">
        <v>4113</v>
      </c>
    </row>
    <row r="129" spans="1:10" ht="12.75">
      <c r="A129" s="137"/>
      <c r="B129" s="72"/>
      <c r="C129" s="46"/>
      <c r="D129" s="47"/>
      <c r="E129" s="113"/>
      <c r="F129" s="74"/>
      <c r="G129" s="73"/>
      <c r="H129" s="63"/>
      <c r="I129" s="105" t="s">
        <v>99</v>
      </c>
      <c r="J129" s="175"/>
    </row>
    <row r="130" spans="1:10" ht="12.75">
      <c r="A130" s="137"/>
      <c r="B130" s="72"/>
      <c r="C130" s="46"/>
      <c r="D130" s="47"/>
      <c r="E130" s="113"/>
      <c r="F130" s="74"/>
      <c r="G130" s="73"/>
      <c r="H130" s="63"/>
      <c r="I130" s="28" t="s">
        <v>95</v>
      </c>
      <c r="J130" s="37">
        <v>2400</v>
      </c>
    </row>
    <row r="131" spans="1:10" ht="24">
      <c r="A131" s="137"/>
      <c r="B131" s="72"/>
      <c r="C131" s="46"/>
      <c r="D131" s="47"/>
      <c r="E131" s="113"/>
      <c r="F131" s="74"/>
      <c r="G131" s="73"/>
      <c r="H131" s="63"/>
      <c r="I131" s="39" t="s">
        <v>103</v>
      </c>
      <c r="J131" s="76">
        <v>-20000</v>
      </c>
    </row>
    <row r="132" spans="1:10" ht="13.5" thickBot="1">
      <c r="A132" s="137"/>
      <c r="B132" s="95"/>
      <c r="C132" s="96"/>
      <c r="D132" s="48"/>
      <c r="E132" s="64"/>
      <c r="F132" s="97"/>
      <c r="G132" s="98"/>
      <c r="H132" s="109"/>
      <c r="I132" s="132" t="s">
        <v>102</v>
      </c>
      <c r="J132" s="37">
        <v>-17448.11</v>
      </c>
    </row>
    <row r="133" spans="1:10" ht="12.75">
      <c r="A133" s="1" t="s">
        <v>21</v>
      </c>
      <c r="B133" s="101">
        <f>SUM(B82:B125)+0.01</f>
        <v>383566.7640000001</v>
      </c>
      <c r="C133" s="50">
        <f>SUM(C82:C125)</f>
        <v>1985.0559999999605</v>
      </c>
      <c r="D133" s="31"/>
      <c r="E133" s="32">
        <f>SUM(E82:E132)</f>
        <v>385551.81</v>
      </c>
      <c r="F133" s="65">
        <f>SUM(F82:F125)+0.01</f>
        <v>383566.7640000001</v>
      </c>
      <c r="G133" s="65">
        <f>SUM(G82:G125)</f>
        <v>216004.8222</v>
      </c>
      <c r="H133" s="66">
        <f>SUM(H82:H125)</f>
        <v>169546.9878</v>
      </c>
      <c r="I133" s="79"/>
      <c r="J133" s="80"/>
    </row>
    <row r="134" spans="1:10" ht="13.5" thickBot="1">
      <c r="A134" s="81"/>
      <c r="B134" s="82"/>
      <c r="C134" s="83"/>
      <c r="D134" s="83"/>
      <c r="E134" s="84"/>
      <c r="F134" s="33"/>
      <c r="G134" s="33"/>
      <c r="H134" s="33"/>
      <c r="I134" s="34" t="s">
        <v>22</v>
      </c>
      <c r="J134" s="35">
        <f>SUM(J82:J132)</f>
        <v>116680.45400000001</v>
      </c>
    </row>
    <row r="135" spans="1:10" ht="13.5" thickBot="1">
      <c r="A135" s="86"/>
      <c r="B135" s="87"/>
      <c r="C135" s="88"/>
      <c r="D135" s="88"/>
      <c r="E135" s="89"/>
      <c r="F135" s="176"/>
      <c r="G135" s="177"/>
      <c r="H135" s="177"/>
      <c r="I135" s="178"/>
      <c r="J135" s="131"/>
    </row>
    <row r="136" spans="1:10" ht="13.5" thickBot="1">
      <c r="A136" s="91"/>
      <c r="B136" s="91"/>
      <c r="C136" s="91"/>
      <c r="D136" s="91"/>
      <c r="E136" s="91"/>
      <c r="F136" s="121"/>
      <c r="G136" s="121"/>
      <c r="H136" s="121"/>
      <c r="I136" s="122" t="s">
        <v>69</v>
      </c>
      <c r="J136" s="38">
        <f>H133+J81-J134</f>
        <v>-273235.32460000005</v>
      </c>
    </row>
    <row r="137" spans="1:10" ht="12.75">
      <c r="A137" s="9" t="s">
        <v>50</v>
      </c>
      <c r="B137" s="120"/>
      <c r="C137" s="120"/>
      <c r="D137" s="120"/>
      <c r="E137" s="120"/>
      <c r="F137" s="120"/>
      <c r="G137" s="120"/>
      <c r="H137" s="120"/>
      <c r="I137" s="120"/>
      <c r="J137" s="120"/>
    </row>
    <row r="138" spans="1:10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</row>
    <row r="139" spans="1:10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</row>
    <row r="140" spans="1:10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</row>
    <row r="141" spans="1:10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</row>
    <row r="142" spans="1:10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</row>
    <row r="143" spans="1:10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</row>
  </sheetData>
  <sheetProtection/>
  <mergeCells count="55">
    <mergeCell ref="J128:J129"/>
    <mergeCell ref="A108:A110"/>
    <mergeCell ref="A111:A116"/>
    <mergeCell ref="A117:A124"/>
    <mergeCell ref="A125:A132"/>
    <mergeCell ref="F135:I135"/>
    <mergeCell ref="A89:A91"/>
    <mergeCell ref="A92:A94"/>
    <mergeCell ref="A95:A97"/>
    <mergeCell ref="A98:A100"/>
    <mergeCell ref="A101:A104"/>
    <mergeCell ref="A105:A107"/>
    <mergeCell ref="G79:G80"/>
    <mergeCell ref="H79:H80"/>
    <mergeCell ref="I79:J79"/>
    <mergeCell ref="B81:E81"/>
    <mergeCell ref="A82:A84"/>
    <mergeCell ref="A85:A88"/>
    <mergeCell ref="A76:J76"/>
    <mergeCell ref="A77:J77"/>
    <mergeCell ref="A78:A80"/>
    <mergeCell ref="B78:E78"/>
    <mergeCell ref="F78:J78"/>
    <mergeCell ref="B79:B80"/>
    <mergeCell ref="C79:C80"/>
    <mergeCell ref="D79:D80"/>
    <mergeCell ref="E79:E80"/>
    <mergeCell ref="F79:F80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32:A33"/>
    <mergeCell ref="G4:G5"/>
    <mergeCell ref="H4:H5"/>
    <mergeCell ref="I4:J4"/>
    <mergeCell ref="B6:E6"/>
    <mergeCell ref="A7:A9"/>
    <mergeCell ref="A10:A13"/>
    <mergeCell ref="A34:A36"/>
    <mergeCell ref="A37:A41"/>
    <mergeCell ref="A42:A49"/>
    <mergeCell ref="A50:A55"/>
    <mergeCell ref="F58:I58"/>
    <mergeCell ref="A14:A16"/>
    <mergeCell ref="A17:A20"/>
    <mergeCell ref="A21:A24"/>
    <mergeCell ref="A25:A28"/>
    <mergeCell ref="A29:A31"/>
  </mergeCells>
  <printOptions/>
  <pageMargins left="0.17" right="0.17" top="0.17" bottom="0.16" header="0.17" footer="0.16"/>
  <pageSetup horizontalDpi="600" verticalDpi="600" orientation="landscape" paperSize="9" r:id="rId1"/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2022-03-17T07:32:21Z</cp:lastPrinted>
  <dcterms:created xsi:type="dcterms:W3CDTF">2010-06-22T06:42:29Z</dcterms:created>
  <dcterms:modified xsi:type="dcterms:W3CDTF">2022-04-11T09:30:24Z</dcterms:modified>
  <cp:category/>
  <cp:version/>
  <cp:contentType/>
  <cp:contentStatus/>
</cp:coreProperties>
</file>